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inss\Desktop\Budget\"/>
    </mc:Choice>
  </mc:AlternateContent>
  <xr:revisionPtr revIDLastSave="0" documentId="13_ncr:1_{66670C00-1A7C-4A6C-BCEA-ABC81726AF0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alary Template" sheetId="2" r:id="rId1"/>
    <sheet name="2018 Pay Grades" sheetId="3" r:id="rId2"/>
  </sheets>
  <definedNames>
    <definedName name="_xlnm.Print_Area" localSheetId="0">'Salary Template'!$A$1:$L$25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5" i="2" l="1"/>
  <c r="G15" i="2" s="1"/>
  <c r="E16" i="2"/>
  <c r="G16" i="2" s="1"/>
  <c r="E17" i="2"/>
  <c r="G17" i="2" s="1"/>
  <c r="E18" i="2"/>
  <c r="G18" i="2" s="1"/>
  <c r="E19" i="2"/>
  <c r="G19" i="2" s="1"/>
  <c r="E20" i="2"/>
  <c r="G20" i="2" s="1"/>
  <c r="E21" i="2"/>
  <c r="G21" i="2" s="1"/>
  <c r="E22" i="2"/>
  <c r="G22" i="2" s="1"/>
  <c r="E23" i="2"/>
  <c r="G23" i="2" s="1"/>
  <c r="F25" i="2"/>
  <c r="C25" i="2"/>
  <c r="H21" i="2" l="1"/>
  <c r="I21" i="2" s="1"/>
  <c r="H17" i="2"/>
  <c r="I17" i="2" s="1"/>
  <c r="H23" i="2"/>
  <c r="I23" i="2" s="1"/>
  <c r="H19" i="2"/>
  <c r="I19" i="2" s="1"/>
  <c r="H15" i="2"/>
  <c r="I15" i="2" s="1"/>
  <c r="H22" i="2"/>
  <c r="I22" i="2" s="1"/>
  <c r="H18" i="2"/>
  <c r="I18" i="2" s="1"/>
  <c r="H20" i="2"/>
  <c r="I20" i="2" s="1"/>
  <c r="H16" i="2"/>
  <c r="I16" i="2" s="1"/>
  <c r="AK57" i="3"/>
  <c r="AI57" i="3"/>
  <c r="AJ57" i="3" s="1"/>
  <c r="Y57" i="3"/>
  <c r="W57" i="3"/>
  <c r="X57" i="3" s="1"/>
  <c r="E57" i="3"/>
  <c r="F57" i="3" s="1"/>
  <c r="H57" i="3" s="1"/>
  <c r="Y56" i="3"/>
  <c r="W56" i="3"/>
  <c r="X56" i="3" s="1"/>
  <c r="E56" i="3"/>
  <c r="F56" i="3" s="1"/>
  <c r="H56" i="3" s="1"/>
  <c r="Y55" i="3"/>
  <c r="W55" i="3"/>
  <c r="X55" i="3" s="1"/>
  <c r="E55" i="3"/>
  <c r="F55" i="3" s="1"/>
  <c r="H55" i="3" s="1"/>
  <c r="Y54" i="3"/>
  <c r="W54" i="3"/>
  <c r="X54" i="3" s="1"/>
  <c r="E54" i="3"/>
  <c r="F54" i="3" s="1"/>
  <c r="H54" i="3" s="1"/>
  <c r="AK53" i="3"/>
  <c r="AI53" i="3"/>
  <c r="AJ53" i="3" s="1"/>
  <c r="Y53" i="3"/>
  <c r="W53" i="3"/>
  <c r="X53" i="3" s="1"/>
  <c r="E53" i="3"/>
  <c r="F53" i="3" s="1"/>
  <c r="Y52" i="3"/>
  <c r="W52" i="3"/>
  <c r="X52" i="3" s="1"/>
  <c r="E52" i="3"/>
  <c r="F52" i="3" s="1"/>
  <c r="Y51" i="3"/>
  <c r="W51" i="3"/>
  <c r="X51" i="3" s="1"/>
  <c r="E51" i="3"/>
  <c r="F51" i="3" s="1"/>
  <c r="Y50" i="3"/>
  <c r="W50" i="3"/>
  <c r="X50" i="3" s="1"/>
  <c r="E50" i="3"/>
  <c r="F50" i="3" s="1"/>
  <c r="Y49" i="3"/>
  <c r="W49" i="3"/>
  <c r="X49" i="3" s="1"/>
  <c r="E49" i="3"/>
  <c r="F49" i="3" s="1"/>
  <c r="AK48" i="3"/>
  <c r="AI48" i="3"/>
  <c r="AJ48" i="3" s="1"/>
  <c r="Y48" i="3"/>
  <c r="W48" i="3"/>
  <c r="X48" i="3" s="1"/>
  <c r="E48" i="3"/>
  <c r="F48" i="3" s="1"/>
  <c r="AK47" i="3"/>
  <c r="AI47" i="3"/>
  <c r="AJ47" i="3" s="1"/>
  <c r="Y47" i="3"/>
  <c r="W47" i="3"/>
  <c r="X47" i="3" s="1"/>
  <c r="E47" i="3"/>
  <c r="F47" i="3" s="1"/>
  <c r="G47" i="3" s="1"/>
  <c r="AK46" i="3"/>
  <c r="AI46" i="3"/>
  <c r="AJ46" i="3" s="1"/>
  <c r="Y46" i="3"/>
  <c r="W46" i="3"/>
  <c r="X46" i="3" s="1"/>
  <c r="E46" i="3"/>
  <c r="F46" i="3" s="1"/>
  <c r="H46" i="3" s="1"/>
  <c r="Y45" i="3"/>
  <c r="W45" i="3"/>
  <c r="X45" i="3" s="1"/>
  <c r="E45" i="3"/>
  <c r="F45" i="3" s="1"/>
  <c r="H45" i="3" s="1"/>
  <c r="AK44" i="3"/>
  <c r="AI44" i="3"/>
  <c r="AJ44" i="3" s="1"/>
  <c r="Y44" i="3"/>
  <c r="W44" i="3"/>
  <c r="X44" i="3" s="1"/>
  <c r="E44" i="3"/>
  <c r="F44" i="3" s="1"/>
  <c r="Y43" i="3"/>
  <c r="W43" i="3"/>
  <c r="X43" i="3" s="1"/>
  <c r="E43" i="3"/>
  <c r="F43" i="3" s="1"/>
  <c r="Y42" i="3"/>
  <c r="W42" i="3"/>
  <c r="X42" i="3" s="1"/>
  <c r="E42" i="3"/>
  <c r="F42" i="3" s="1"/>
  <c r="Y41" i="3"/>
  <c r="W41" i="3"/>
  <c r="X41" i="3" s="1"/>
  <c r="E41" i="3"/>
  <c r="F41" i="3" s="1"/>
  <c r="AK40" i="3"/>
  <c r="AI40" i="3"/>
  <c r="AJ40" i="3" s="1"/>
  <c r="Y40" i="3"/>
  <c r="W40" i="3"/>
  <c r="X40" i="3" s="1"/>
  <c r="E40" i="3"/>
  <c r="F40" i="3" s="1"/>
  <c r="AK39" i="3"/>
  <c r="AI39" i="3"/>
  <c r="AJ39" i="3" s="1"/>
  <c r="Y39" i="3"/>
  <c r="W39" i="3"/>
  <c r="X39" i="3" s="1"/>
  <c r="E39" i="3"/>
  <c r="F39" i="3" s="1"/>
  <c r="G39" i="3" s="1"/>
  <c r="Y38" i="3"/>
  <c r="W38" i="3"/>
  <c r="X38" i="3" s="1"/>
  <c r="E38" i="3"/>
  <c r="F38" i="3" s="1"/>
  <c r="G38" i="3" s="1"/>
  <c r="AK37" i="3"/>
  <c r="AI37" i="3"/>
  <c r="AJ37" i="3" s="1"/>
  <c r="Y37" i="3"/>
  <c r="W37" i="3"/>
  <c r="X37" i="3" s="1"/>
  <c r="E37" i="3"/>
  <c r="F37" i="3" s="1"/>
  <c r="H37" i="3" s="1"/>
  <c r="AK36" i="3"/>
  <c r="AJ36" i="3"/>
  <c r="AI36" i="3"/>
  <c r="Y36" i="3"/>
  <c r="W36" i="3"/>
  <c r="X36" i="3" s="1"/>
  <c r="E36" i="3"/>
  <c r="F36" i="3" s="1"/>
  <c r="AK35" i="3"/>
  <c r="AI35" i="3"/>
  <c r="AJ35" i="3" s="1"/>
  <c r="Y35" i="3"/>
  <c r="W35" i="3"/>
  <c r="X35" i="3" s="1"/>
  <c r="E35" i="3"/>
  <c r="F35" i="3" s="1"/>
  <c r="AK34" i="3"/>
  <c r="AI34" i="3"/>
  <c r="AJ34" i="3" s="1"/>
  <c r="Y34" i="3"/>
  <c r="W34" i="3"/>
  <c r="X34" i="3" s="1"/>
  <c r="E34" i="3"/>
  <c r="F34" i="3" s="1"/>
  <c r="Y33" i="3"/>
  <c r="W33" i="3"/>
  <c r="X33" i="3" s="1"/>
  <c r="E33" i="3"/>
  <c r="F33" i="3" s="1"/>
  <c r="AK32" i="3"/>
  <c r="AI32" i="3"/>
  <c r="AJ32" i="3" s="1"/>
  <c r="Y32" i="3"/>
  <c r="W32" i="3"/>
  <c r="X32" i="3" s="1"/>
  <c r="F32" i="3"/>
  <c r="H32" i="3" s="1"/>
  <c r="E32" i="3"/>
  <c r="Y31" i="3"/>
  <c r="W31" i="3"/>
  <c r="X31" i="3" s="1"/>
  <c r="E31" i="3"/>
  <c r="F31" i="3" s="1"/>
  <c r="H31" i="3" s="1"/>
  <c r="Y30" i="3"/>
  <c r="W30" i="3"/>
  <c r="X30" i="3" s="1"/>
  <c r="F30" i="3"/>
  <c r="H30" i="3" s="1"/>
  <c r="E30" i="3"/>
  <c r="Y29" i="3"/>
  <c r="W29" i="3"/>
  <c r="X29" i="3" s="1"/>
  <c r="E29" i="3"/>
  <c r="F29" i="3" s="1"/>
  <c r="H29" i="3" s="1"/>
  <c r="AK28" i="3"/>
  <c r="AI28" i="3"/>
  <c r="AJ28" i="3" s="1"/>
  <c r="Y28" i="3"/>
  <c r="W28" i="3"/>
  <c r="X28" i="3" s="1"/>
  <c r="E28" i="3"/>
  <c r="F28" i="3" s="1"/>
  <c r="AK27" i="3"/>
  <c r="AI27" i="3"/>
  <c r="AJ27" i="3" s="1"/>
  <c r="Y27" i="3"/>
  <c r="W27" i="3"/>
  <c r="X27" i="3" s="1"/>
  <c r="E27" i="3"/>
  <c r="F27" i="3" s="1"/>
  <c r="AK26" i="3"/>
  <c r="AI26" i="3"/>
  <c r="AJ26" i="3" s="1"/>
  <c r="Y26" i="3"/>
  <c r="W26" i="3"/>
  <c r="X26" i="3" s="1"/>
  <c r="E26" i="3"/>
  <c r="F26" i="3" s="1"/>
  <c r="AK25" i="3"/>
  <c r="AI25" i="3"/>
  <c r="AJ25" i="3" s="1"/>
  <c r="Y25" i="3"/>
  <c r="W25" i="3"/>
  <c r="X25" i="3" s="1"/>
  <c r="E25" i="3"/>
  <c r="F25" i="3" s="1"/>
  <c r="H25" i="3" s="1"/>
  <c r="Y24" i="3"/>
  <c r="W24" i="3"/>
  <c r="X24" i="3" s="1"/>
  <c r="E24" i="3"/>
  <c r="F24" i="3" s="1"/>
  <c r="AK23" i="3"/>
  <c r="AI23" i="3"/>
  <c r="AJ23" i="3" s="1"/>
  <c r="Y23" i="3"/>
  <c r="W23" i="3"/>
  <c r="X23" i="3" s="1"/>
  <c r="E23" i="3"/>
  <c r="F23" i="3" s="1"/>
  <c r="AK22" i="3"/>
  <c r="AI22" i="3"/>
  <c r="AJ22" i="3" s="1"/>
  <c r="Y22" i="3"/>
  <c r="W22" i="3"/>
  <c r="X22" i="3" s="1"/>
  <c r="F22" i="3"/>
  <c r="G22" i="3" s="1"/>
  <c r="E22" i="3"/>
  <c r="Y21" i="3"/>
  <c r="W21" i="3"/>
  <c r="X21" i="3" s="1"/>
  <c r="E21" i="3"/>
  <c r="F21" i="3" s="1"/>
  <c r="AK20" i="3"/>
  <c r="AH20" i="3"/>
  <c r="AF20" i="3"/>
  <c r="AB20" i="3"/>
  <c r="U20" i="3"/>
  <c r="V20" i="3" s="1"/>
  <c r="Y19" i="3"/>
  <c r="W19" i="3"/>
  <c r="X19" i="3" s="1"/>
  <c r="F19" i="3"/>
  <c r="G19" i="3" s="1"/>
  <c r="E19" i="3"/>
  <c r="AK18" i="3"/>
  <c r="AJ18" i="3"/>
  <c r="AI18" i="3"/>
  <c r="Y18" i="3"/>
  <c r="W18" i="3"/>
  <c r="X18" i="3" s="1"/>
  <c r="E18" i="3"/>
  <c r="F18" i="3" s="1"/>
  <c r="H18" i="3" s="1"/>
  <c r="AK17" i="3"/>
  <c r="AI17" i="3"/>
  <c r="AJ17" i="3" s="1"/>
  <c r="Y17" i="3"/>
  <c r="W17" i="3"/>
  <c r="X17" i="3" s="1"/>
  <c r="E17" i="3"/>
  <c r="F17" i="3" s="1"/>
  <c r="AK16" i="3"/>
  <c r="AI16" i="3"/>
  <c r="AJ16" i="3" s="1"/>
  <c r="Y16" i="3"/>
  <c r="W16" i="3"/>
  <c r="X16" i="3" s="1"/>
  <c r="E16" i="3"/>
  <c r="F16" i="3" s="1"/>
  <c r="AK15" i="3"/>
  <c r="AI15" i="3"/>
  <c r="AJ15" i="3" s="1"/>
  <c r="Y15" i="3"/>
  <c r="X15" i="3"/>
  <c r="W15" i="3"/>
  <c r="F15" i="3"/>
  <c r="G15" i="3" s="1"/>
  <c r="E15" i="3"/>
  <c r="AK14" i="3"/>
  <c r="AI14" i="3"/>
  <c r="AJ14" i="3" s="1"/>
  <c r="Y14" i="3"/>
  <c r="W14" i="3"/>
  <c r="X14" i="3" s="1"/>
  <c r="E14" i="3"/>
  <c r="F14" i="3" s="1"/>
  <c r="H14" i="3" s="1"/>
  <c r="AK13" i="3"/>
  <c r="AI13" i="3"/>
  <c r="AJ13" i="3" s="1"/>
  <c r="Y13" i="3"/>
  <c r="W13" i="3"/>
  <c r="X13" i="3" s="1"/>
  <c r="E13" i="3"/>
  <c r="F13" i="3" s="1"/>
  <c r="AK12" i="3"/>
  <c r="AI12" i="3"/>
  <c r="AJ12" i="3" s="1"/>
  <c r="Y12" i="3"/>
  <c r="W12" i="3"/>
  <c r="X12" i="3" s="1"/>
  <c r="E12" i="3"/>
  <c r="F12" i="3" s="1"/>
  <c r="AK11" i="3"/>
  <c r="AI11" i="3"/>
  <c r="AJ11" i="3" s="1"/>
  <c r="Y11" i="3"/>
  <c r="W11" i="3"/>
  <c r="X11" i="3" s="1"/>
  <c r="E11" i="3"/>
  <c r="F11" i="3" s="1"/>
  <c r="G11" i="3" s="1"/>
  <c r="AK10" i="3"/>
  <c r="AI10" i="3"/>
  <c r="AJ10" i="3" s="1"/>
  <c r="Y10" i="3"/>
  <c r="W10" i="3"/>
  <c r="X10" i="3" s="1"/>
  <c r="E10" i="3"/>
  <c r="F10" i="3" s="1"/>
  <c r="H10" i="3" s="1"/>
  <c r="AK9" i="3"/>
  <c r="AI9" i="3"/>
  <c r="AJ9" i="3" s="1"/>
  <c r="Y9" i="3"/>
  <c r="W9" i="3"/>
  <c r="X9" i="3" s="1"/>
  <c r="E9" i="3"/>
  <c r="F9" i="3" s="1"/>
  <c r="AK8" i="3"/>
  <c r="AI8" i="3"/>
  <c r="AJ8" i="3" s="1"/>
  <c r="Y8" i="3"/>
  <c r="W8" i="3"/>
  <c r="X8" i="3" s="1"/>
  <c r="E8" i="3"/>
  <c r="F8" i="3" s="1"/>
  <c r="Y7" i="3"/>
  <c r="W7" i="3"/>
  <c r="X7" i="3" s="1"/>
  <c r="E7" i="3"/>
  <c r="F7" i="3" s="1"/>
  <c r="AK6" i="3"/>
  <c r="AI6" i="3"/>
  <c r="AJ6" i="3" s="1"/>
  <c r="Y6" i="3"/>
  <c r="W6" i="3"/>
  <c r="X6" i="3" s="1"/>
  <c r="E6" i="3"/>
  <c r="F6" i="3" s="1"/>
  <c r="G6" i="3" s="1"/>
  <c r="Y5" i="3"/>
  <c r="W5" i="3"/>
  <c r="X5" i="3" s="1"/>
  <c r="K5" i="3"/>
  <c r="M5" i="3" s="1"/>
  <c r="O5" i="3" s="1"/>
  <c r="E5" i="3"/>
  <c r="F5" i="3" s="1"/>
  <c r="H5" i="3" s="1"/>
  <c r="Y4" i="3"/>
  <c r="W4" i="3"/>
  <c r="X4" i="3" s="1"/>
  <c r="K4" i="3"/>
  <c r="P4" i="3" s="1"/>
  <c r="E4" i="3"/>
  <c r="F4" i="3" s="1"/>
  <c r="E6" i="2"/>
  <c r="G6" i="2" s="1"/>
  <c r="E7" i="2"/>
  <c r="G7" i="2" s="1"/>
  <c r="H7" i="2" s="1"/>
  <c r="I7" i="2" s="1"/>
  <c r="E9" i="2"/>
  <c r="G9" i="2" s="1"/>
  <c r="H9" i="2" s="1"/>
  <c r="I9" i="2" s="1"/>
  <c r="E10" i="2"/>
  <c r="G10" i="2" s="1"/>
  <c r="H10" i="2" s="1"/>
  <c r="I10" i="2" s="1"/>
  <c r="E11" i="2"/>
  <c r="G11" i="2" s="1"/>
  <c r="H11" i="2" s="1"/>
  <c r="I11" i="2" s="1"/>
  <c r="E12" i="2"/>
  <c r="G12" i="2" s="1"/>
  <c r="H12" i="2" s="1"/>
  <c r="I12" i="2" s="1"/>
  <c r="E13" i="2"/>
  <c r="G13" i="2" s="1"/>
  <c r="H13" i="2" s="1"/>
  <c r="I13" i="2" s="1"/>
  <c r="E14" i="2"/>
  <c r="G14" i="2" s="1"/>
  <c r="H14" i="2" s="1"/>
  <c r="I14" i="2" s="1"/>
  <c r="E5" i="2"/>
  <c r="G5" i="2" s="1"/>
  <c r="H5" i="2" s="1"/>
  <c r="I5" i="2" s="1"/>
  <c r="AL20" i="3" l="1"/>
  <c r="N4" i="3"/>
  <c r="Y20" i="3"/>
  <c r="W20" i="3"/>
  <c r="X20" i="3" s="1"/>
  <c r="G27" i="3"/>
  <c r="H27" i="3"/>
  <c r="I27" i="3" s="1"/>
  <c r="H6" i="2"/>
  <c r="I6" i="2" s="1"/>
  <c r="H22" i="3"/>
  <c r="G7" i="3"/>
  <c r="H7" i="3"/>
  <c r="I7" i="3" s="1"/>
  <c r="G8" i="3"/>
  <c r="H8" i="3"/>
  <c r="I8" i="3"/>
  <c r="G17" i="3"/>
  <c r="H17" i="3"/>
  <c r="I17" i="3"/>
  <c r="G12" i="3"/>
  <c r="H12" i="3"/>
  <c r="I12" i="3"/>
  <c r="G21" i="3"/>
  <c r="H21" i="3"/>
  <c r="I21" i="3" s="1"/>
  <c r="G9" i="3"/>
  <c r="H9" i="3"/>
  <c r="I9" i="3" s="1"/>
  <c r="G16" i="3"/>
  <c r="H16" i="3"/>
  <c r="I16" i="3" s="1"/>
  <c r="G4" i="3"/>
  <c r="H4" i="3"/>
  <c r="I4" i="3" s="1"/>
  <c r="G13" i="3"/>
  <c r="H13" i="3"/>
  <c r="I13" i="3" s="1"/>
  <c r="Z20" i="3"/>
  <c r="G28" i="3"/>
  <c r="H28" i="3"/>
  <c r="I28" i="3" s="1"/>
  <c r="G33" i="3"/>
  <c r="H33" i="3"/>
  <c r="I33" i="3" s="1"/>
  <c r="G34" i="3"/>
  <c r="H34" i="3"/>
  <c r="I34" i="3" s="1"/>
  <c r="G41" i="3"/>
  <c r="H41" i="3"/>
  <c r="I41" i="3" s="1"/>
  <c r="G49" i="3"/>
  <c r="H49" i="3"/>
  <c r="I49" i="3" s="1"/>
  <c r="G53" i="3"/>
  <c r="H53" i="3"/>
  <c r="I53" i="3" s="1"/>
  <c r="G5" i="3"/>
  <c r="P5" i="3"/>
  <c r="H6" i="3"/>
  <c r="I6" i="3" s="1"/>
  <c r="G10" i="3"/>
  <c r="H11" i="3"/>
  <c r="I11" i="3" s="1"/>
  <c r="G14" i="3"/>
  <c r="H15" i="3"/>
  <c r="I15" i="3" s="1"/>
  <c r="G18" i="3"/>
  <c r="H19" i="3"/>
  <c r="I19" i="3" s="1"/>
  <c r="H24" i="3"/>
  <c r="I24" i="3" s="1"/>
  <c r="G24" i="3"/>
  <c r="G36" i="3"/>
  <c r="H36" i="3"/>
  <c r="I36" i="3" s="1"/>
  <c r="G42" i="3"/>
  <c r="H42" i="3"/>
  <c r="I42" i="3" s="1"/>
  <c r="G50" i="3"/>
  <c r="H50" i="3"/>
  <c r="I50" i="3" s="1"/>
  <c r="G26" i="3"/>
  <c r="H26" i="3"/>
  <c r="I26" i="3" s="1"/>
  <c r="G35" i="3"/>
  <c r="H35" i="3"/>
  <c r="I35" i="3" s="1"/>
  <c r="G40" i="3"/>
  <c r="H40" i="3"/>
  <c r="I40" i="3" s="1"/>
  <c r="G43" i="3"/>
  <c r="H43" i="3"/>
  <c r="I43" i="3"/>
  <c r="G48" i="3"/>
  <c r="H48" i="3"/>
  <c r="I48" i="3" s="1"/>
  <c r="G51" i="3"/>
  <c r="H51" i="3"/>
  <c r="I51" i="3" s="1"/>
  <c r="M4" i="3"/>
  <c r="O4" i="3" s="1"/>
  <c r="I5" i="3"/>
  <c r="N5" i="3"/>
  <c r="I10" i="3"/>
  <c r="I14" i="3"/>
  <c r="I18" i="3"/>
  <c r="G23" i="3"/>
  <c r="H23" i="3"/>
  <c r="I23" i="3" s="1"/>
  <c r="G44" i="3"/>
  <c r="H44" i="3"/>
  <c r="I44" i="3"/>
  <c r="G52" i="3"/>
  <c r="H52" i="3"/>
  <c r="I52" i="3" s="1"/>
  <c r="I22" i="3"/>
  <c r="G25" i="3"/>
  <c r="G29" i="3"/>
  <c r="G30" i="3"/>
  <c r="G31" i="3"/>
  <c r="G32" i="3"/>
  <c r="G37" i="3"/>
  <c r="H38" i="3"/>
  <c r="I38" i="3" s="1"/>
  <c r="H39" i="3"/>
  <c r="I39" i="3" s="1"/>
  <c r="G45" i="3"/>
  <c r="G46" i="3"/>
  <c r="H47" i="3"/>
  <c r="I47" i="3" s="1"/>
  <c r="G54" i="3"/>
  <c r="G55" i="3"/>
  <c r="G56" i="3"/>
  <c r="G57" i="3"/>
  <c r="I25" i="3"/>
  <c r="I29" i="3"/>
  <c r="I30" i="3"/>
  <c r="I31" i="3"/>
  <c r="I32" i="3"/>
  <c r="I37" i="3"/>
  <c r="I45" i="3"/>
  <c r="I46" i="3"/>
  <c r="I54" i="3"/>
  <c r="I55" i="3"/>
  <c r="I56" i="3"/>
  <c r="I57" i="3"/>
  <c r="E8" i="2"/>
  <c r="G8" i="2" s="1"/>
  <c r="H8" i="2" s="1"/>
  <c r="I8" i="2" s="1"/>
  <c r="G25" i="2" l="1"/>
  <c r="I25" i="2"/>
  <c r="R39" i="3"/>
  <c r="S39" i="3" s="1"/>
  <c r="T39" i="3" s="1"/>
  <c r="J39" i="3"/>
  <c r="K39" i="3" s="1"/>
  <c r="L39" i="3"/>
  <c r="R15" i="3"/>
  <c r="S15" i="3" s="1"/>
  <c r="T15" i="3" s="1"/>
  <c r="J15" i="3"/>
  <c r="K15" i="3" s="1"/>
  <c r="L15" i="3"/>
  <c r="R7" i="3"/>
  <c r="S7" i="3" s="1"/>
  <c r="T7" i="3" s="1"/>
  <c r="J7" i="3"/>
  <c r="K7" i="3" s="1"/>
  <c r="L7" i="3"/>
  <c r="R47" i="3"/>
  <c r="S47" i="3" s="1"/>
  <c r="T47" i="3" s="1"/>
  <c r="J47" i="3"/>
  <c r="K47" i="3" s="1"/>
  <c r="L47" i="3"/>
  <c r="L51" i="3"/>
  <c r="R51" i="3"/>
  <c r="S51" i="3" s="1"/>
  <c r="T51" i="3" s="1"/>
  <c r="J51" i="3"/>
  <c r="K51" i="3" s="1"/>
  <c r="R33" i="3"/>
  <c r="S33" i="3" s="1"/>
  <c r="T33" i="3" s="1"/>
  <c r="J33" i="3"/>
  <c r="K33" i="3" s="1"/>
  <c r="L33" i="3"/>
  <c r="L50" i="3"/>
  <c r="R50" i="3"/>
  <c r="S50" i="3" s="1"/>
  <c r="T50" i="3" s="1"/>
  <c r="J50" i="3"/>
  <c r="K50" i="3" s="1"/>
  <c r="L41" i="3"/>
  <c r="R41" i="3"/>
  <c r="S41" i="3" s="1"/>
  <c r="T41" i="3" s="1"/>
  <c r="J41" i="3"/>
  <c r="K41" i="3" s="1"/>
  <c r="R16" i="3"/>
  <c r="S16" i="3" s="1"/>
  <c r="T16" i="3" s="1"/>
  <c r="J16" i="3"/>
  <c r="K16" i="3" s="1"/>
  <c r="L16" i="3"/>
  <c r="R21" i="3"/>
  <c r="S21" i="3" s="1"/>
  <c r="T21" i="3" s="1"/>
  <c r="J21" i="3"/>
  <c r="K21" i="3" s="1"/>
  <c r="L21" i="3"/>
  <c r="R48" i="3"/>
  <c r="S48" i="3" s="1"/>
  <c r="T48" i="3" s="1"/>
  <c r="J48" i="3"/>
  <c r="K48" i="3" s="1"/>
  <c r="L48" i="3"/>
  <c r="R35" i="3"/>
  <c r="S35" i="3" s="1"/>
  <c r="T35" i="3" s="1"/>
  <c r="J35" i="3"/>
  <c r="K35" i="3" s="1"/>
  <c r="L35" i="3"/>
  <c r="L28" i="3"/>
  <c r="R28" i="3"/>
  <c r="S28" i="3" s="1"/>
  <c r="T28" i="3" s="1"/>
  <c r="J28" i="3"/>
  <c r="K28" i="3" s="1"/>
  <c r="L42" i="3"/>
  <c r="R42" i="3"/>
  <c r="S42" i="3" s="1"/>
  <c r="T42" i="3" s="1"/>
  <c r="J42" i="3"/>
  <c r="K42" i="3" s="1"/>
  <c r="R19" i="3"/>
  <c r="J19" i="3"/>
  <c r="K19" i="3" s="1"/>
  <c r="S19" i="3"/>
  <c r="T19" i="3" s="1"/>
  <c r="L19" i="3"/>
  <c r="L49" i="3"/>
  <c r="R49" i="3"/>
  <c r="S49" i="3" s="1"/>
  <c r="T49" i="3" s="1"/>
  <c r="J49" i="3"/>
  <c r="K49" i="3" s="1"/>
  <c r="L4" i="3"/>
  <c r="Q4" i="3" s="1"/>
  <c r="R4" i="3"/>
  <c r="S4" i="3" s="1"/>
  <c r="T4" i="3" s="1"/>
  <c r="L9" i="3"/>
  <c r="R9" i="3"/>
  <c r="S9" i="3" s="1"/>
  <c r="T9" i="3" s="1"/>
  <c r="J9" i="3"/>
  <c r="K9" i="3" s="1"/>
  <c r="L45" i="3"/>
  <c r="R45" i="3"/>
  <c r="J45" i="3"/>
  <c r="K45" i="3" s="1"/>
  <c r="S45" i="3"/>
  <c r="T45" i="3" s="1"/>
  <c r="L44" i="3"/>
  <c r="R44" i="3"/>
  <c r="S44" i="3" s="1"/>
  <c r="T44" i="3" s="1"/>
  <c r="J44" i="3"/>
  <c r="K44" i="3" s="1"/>
  <c r="L53" i="3"/>
  <c r="R53" i="3"/>
  <c r="S53" i="3" s="1"/>
  <c r="T53" i="3" s="1"/>
  <c r="J53" i="3"/>
  <c r="K53" i="3" s="1"/>
  <c r="L13" i="3"/>
  <c r="R13" i="3"/>
  <c r="S13" i="3" s="1"/>
  <c r="T13" i="3" s="1"/>
  <c r="J13" i="3"/>
  <c r="K13" i="3" s="1"/>
  <c r="L46" i="3"/>
  <c r="R46" i="3"/>
  <c r="S46" i="3" s="1"/>
  <c r="T46" i="3" s="1"/>
  <c r="J46" i="3"/>
  <c r="K46" i="3" s="1"/>
  <c r="L31" i="3"/>
  <c r="R31" i="3"/>
  <c r="S31" i="3" s="1"/>
  <c r="T31" i="3" s="1"/>
  <c r="J31" i="3"/>
  <c r="K31" i="3" s="1"/>
  <c r="R22" i="3"/>
  <c r="J22" i="3"/>
  <c r="K22" i="3" s="1"/>
  <c r="S22" i="3"/>
  <c r="T22" i="3" s="1"/>
  <c r="L22" i="3"/>
  <c r="L10" i="3"/>
  <c r="R10" i="3"/>
  <c r="S10" i="3" s="1"/>
  <c r="T10" i="3" s="1"/>
  <c r="J10" i="3"/>
  <c r="K10" i="3" s="1"/>
  <c r="R34" i="3"/>
  <c r="J34" i="3"/>
  <c r="K34" i="3" s="1"/>
  <c r="S34" i="3"/>
  <c r="T34" i="3" s="1"/>
  <c r="L34" i="3"/>
  <c r="R6" i="3"/>
  <c r="S6" i="3" s="1"/>
  <c r="T6" i="3" s="1"/>
  <c r="J6" i="3"/>
  <c r="K6" i="3" s="1"/>
  <c r="L6" i="3"/>
  <c r="L55" i="3"/>
  <c r="R55" i="3"/>
  <c r="S55" i="3" s="1"/>
  <c r="T55" i="3" s="1"/>
  <c r="J55" i="3"/>
  <c r="K55" i="3" s="1"/>
  <c r="L37" i="3"/>
  <c r="R37" i="3"/>
  <c r="S37" i="3" s="1"/>
  <c r="T37" i="3" s="1"/>
  <c r="J37" i="3"/>
  <c r="K37" i="3" s="1"/>
  <c r="L29" i="3"/>
  <c r="R29" i="3"/>
  <c r="S29" i="3" s="1"/>
  <c r="T29" i="3" s="1"/>
  <c r="J29" i="3"/>
  <c r="K29" i="3" s="1"/>
  <c r="R27" i="3"/>
  <c r="J27" i="3"/>
  <c r="K27" i="3" s="1"/>
  <c r="S27" i="3"/>
  <c r="T27" i="3" s="1"/>
  <c r="L27" i="3"/>
  <c r="L52" i="3"/>
  <c r="R52" i="3"/>
  <c r="S52" i="3" s="1"/>
  <c r="T52" i="3" s="1"/>
  <c r="J52" i="3"/>
  <c r="K52" i="3" s="1"/>
  <c r="L18" i="3"/>
  <c r="R18" i="3"/>
  <c r="J18" i="3"/>
  <c r="K18" i="3" s="1"/>
  <c r="S18" i="3"/>
  <c r="T18" i="3" s="1"/>
  <c r="R5" i="3"/>
  <c r="S5" i="3" s="1"/>
  <c r="T5" i="3" s="1"/>
  <c r="L5" i="3"/>
  <c r="Q5" i="3" s="1"/>
  <c r="S43" i="3"/>
  <c r="T43" i="3" s="1"/>
  <c r="L43" i="3"/>
  <c r="R43" i="3"/>
  <c r="J43" i="3"/>
  <c r="K43" i="3" s="1"/>
  <c r="L36" i="3"/>
  <c r="R36" i="3"/>
  <c r="S36" i="3" s="1"/>
  <c r="T36" i="3" s="1"/>
  <c r="J36" i="3"/>
  <c r="K36" i="3" s="1"/>
  <c r="L24" i="3"/>
  <c r="S24" i="3"/>
  <c r="T24" i="3" s="1"/>
  <c r="R24" i="3"/>
  <c r="J24" i="3"/>
  <c r="K24" i="3" s="1"/>
  <c r="R12" i="3"/>
  <c r="S12" i="3" s="1"/>
  <c r="T12" i="3" s="1"/>
  <c r="J12" i="3"/>
  <c r="K12" i="3" s="1"/>
  <c r="L12" i="3"/>
  <c r="L17" i="3"/>
  <c r="R17" i="3"/>
  <c r="S17" i="3" s="1"/>
  <c r="T17" i="3" s="1"/>
  <c r="J17" i="3"/>
  <c r="K17" i="3" s="1"/>
  <c r="L56" i="3"/>
  <c r="R56" i="3"/>
  <c r="S56" i="3" s="1"/>
  <c r="T56" i="3" s="1"/>
  <c r="J56" i="3"/>
  <c r="K56" i="3" s="1"/>
  <c r="L30" i="3"/>
  <c r="R30" i="3"/>
  <c r="S30" i="3" s="1"/>
  <c r="T30" i="3" s="1"/>
  <c r="J30" i="3"/>
  <c r="K30" i="3" s="1"/>
  <c r="R38" i="3"/>
  <c r="S38" i="3" s="1"/>
  <c r="T38" i="3" s="1"/>
  <c r="J38" i="3"/>
  <c r="K38" i="3" s="1"/>
  <c r="L38" i="3"/>
  <c r="R40" i="3"/>
  <c r="S40" i="3" s="1"/>
  <c r="T40" i="3" s="1"/>
  <c r="J40" i="3"/>
  <c r="K40" i="3" s="1"/>
  <c r="L40" i="3"/>
  <c r="R26" i="3"/>
  <c r="S26" i="3" s="1"/>
  <c r="T26" i="3" s="1"/>
  <c r="J26" i="3"/>
  <c r="K26" i="3" s="1"/>
  <c r="L26" i="3"/>
  <c r="R11" i="3"/>
  <c r="S11" i="3" s="1"/>
  <c r="T11" i="3" s="1"/>
  <c r="J11" i="3"/>
  <c r="K11" i="3" s="1"/>
  <c r="L11" i="3"/>
  <c r="R8" i="3"/>
  <c r="S8" i="3" s="1"/>
  <c r="T8" i="3" s="1"/>
  <c r="J8" i="3"/>
  <c r="K8" i="3" s="1"/>
  <c r="L8" i="3"/>
  <c r="L57" i="3"/>
  <c r="R57" i="3"/>
  <c r="S57" i="3" s="1"/>
  <c r="T57" i="3" s="1"/>
  <c r="J57" i="3"/>
  <c r="K57" i="3" s="1"/>
  <c r="L23" i="3"/>
  <c r="R23" i="3"/>
  <c r="S23" i="3" s="1"/>
  <c r="T23" i="3" s="1"/>
  <c r="J23" i="3"/>
  <c r="K23" i="3" s="1"/>
  <c r="L54" i="3"/>
  <c r="R54" i="3"/>
  <c r="J54" i="3"/>
  <c r="K54" i="3" s="1"/>
  <c r="S54" i="3"/>
  <c r="T54" i="3" s="1"/>
  <c r="L32" i="3"/>
  <c r="R32" i="3"/>
  <c r="J32" i="3"/>
  <c r="K32" i="3" s="1"/>
  <c r="S32" i="3"/>
  <c r="T32" i="3" s="1"/>
  <c r="L25" i="3"/>
  <c r="R25" i="3"/>
  <c r="J25" i="3"/>
  <c r="K25" i="3" s="1"/>
  <c r="S25" i="3"/>
  <c r="T25" i="3" s="1"/>
  <c r="L14" i="3"/>
  <c r="R14" i="3"/>
  <c r="J14" i="3"/>
  <c r="K14" i="3" s="1"/>
  <c r="S14" i="3"/>
  <c r="T14" i="3" s="1"/>
  <c r="Z13" i="3" l="1"/>
  <c r="U13" i="3"/>
  <c r="AB13" i="3"/>
  <c r="Z51" i="3"/>
  <c r="U51" i="3"/>
  <c r="AB51" i="3"/>
  <c r="AB40" i="3"/>
  <c r="Z40" i="3"/>
  <c r="U40" i="3"/>
  <c r="Z53" i="3"/>
  <c r="U53" i="3"/>
  <c r="AB53" i="3"/>
  <c r="Z11" i="3"/>
  <c r="U11" i="3"/>
  <c r="AB11" i="3"/>
  <c r="AB12" i="3"/>
  <c r="Z12" i="3"/>
  <c r="U12" i="3"/>
  <c r="Z52" i="3"/>
  <c r="U52" i="3"/>
  <c r="AB52" i="3"/>
  <c r="Z9" i="3"/>
  <c r="U9" i="3"/>
  <c r="AB9" i="3"/>
  <c r="Z42" i="3"/>
  <c r="U42" i="3"/>
  <c r="AB42" i="3"/>
  <c r="Z50" i="3"/>
  <c r="U50" i="3"/>
  <c r="AB50" i="3"/>
  <c r="Z4" i="3"/>
  <c r="U4" i="3"/>
  <c r="AB4" i="3"/>
  <c r="Z26" i="3"/>
  <c r="U26" i="3"/>
  <c r="AB26" i="3"/>
  <c r="Z28" i="3"/>
  <c r="U28" i="3"/>
  <c r="AB28" i="3"/>
  <c r="Z21" i="3"/>
  <c r="U21" i="3"/>
  <c r="AB21" i="3"/>
  <c r="Z5" i="3"/>
  <c r="U5" i="3"/>
  <c r="AB5" i="3"/>
  <c r="AB8" i="3"/>
  <c r="Z8" i="3"/>
  <c r="U8" i="3"/>
  <c r="Z38" i="3"/>
  <c r="U38" i="3"/>
  <c r="AB38" i="3"/>
  <c r="Z44" i="3"/>
  <c r="U44" i="3"/>
  <c r="AB44" i="3"/>
  <c r="Z49" i="3"/>
  <c r="U49" i="3"/>
  <c r="AB49" i="3"/>
  <c r="Z41" i="3"/>
  <c r="U41" i="3"/>
  <c r="AB41" i="3"/>
  <c r="Z32" i="3"/>
  <c r="U32" i="3"/>
  <c r="AB32" i="3"/>
  <c r="P36" i="3"/>
  <c r="M36" i="3"/>
  <c r="O36" i="3" s="1"/>
  <c r="N36" i="3"/>
  <c r="P37" i="3"/>
  <c r="M37" i="3"/>
  <c r="O37" i="3" s="1"/>
  <c r="N37" i="3"/>
  <c r="P10" i="3"/>
  <c r="M10" i="3"/>
  <c r="O10" i="3" s="1"/>
  <c r="N10" i="3"/>
  <c r="P45" i="3"/>
  <c r="M45" i="3"/>
  <c r="O45" i="3" s="1"/>
  <c r="N45" i="3"/>
  <c r="AB23" i="3"/>
  <c r="Z23" i="3"/>
  <c r="U23" i="3"/>
  <c r="Z17" i="3"/>
  <c r="U17" i="3"/>
  <c r="AB17" i="3"/>
  <c r="Z43" i="3"/>
  <c r="U43" i="3"/>
  <c r="AB43" i="3"/>
  <c r="Z55" i="3"/>
  <c r="U55" i="3"/>
  <c r="AB55" i="3"/>
  <c r="Z31" i="3"/>
  <c r="U31" i="3"/>
  <c r="AB31" i="3"/>
  <c r="P53" i="3"/>
  <c r="M53" i="3"/>
  <c r="O53" i="3" s="1"/>
  <c r="N53" i="3"/>
  <c r="Q53" i="3" s="1"/>
  <c r="N8" i="3"/>
  <c r="P8" i="3"/>
  <c r="M8" i="3"/>
  <c r="O8" i="3" s="1"/>
  <c r="P14" i="3"/>
  <c r="M14" i="3"/>
  <c r="O14" i="3" s="1"/>
  <c r="N14" i="3"/>
  <c r="Q14" i="3" s="1"/>
  <c r="P25" i="3"/>
  <c r="M25" i="3"/>
  <c r="O25" i="3" s="1"/>
  <c r="N25" i="3"/>
  <c r="P32" i="3"/>
  <c r="M32" i="3"/>
  <c r="O32" i="3" s="1"/>
  <c r="Q32" i="3" s="1"/>
  <c r="N32" i="3"/>
  <c r="P54" i="3"/>
  <c r="M54" i="3"/>
  <c r="O54" i="3" s="1"/>
  <c r="N54" i="3"/>
  <c r="P57" i="3"/>
  <c r="M57" i="3"/>
  <c r="O57" i="3" s="1"/>
  <c r="N57" i="3"/>
  <c r="P30" i="3"/>
  <c r="M30" i="3"/>
  <c r="O30" i="3" s="1"/>
  <c r="N30" i="3"/>
  <c r="P56" i="3"/>
  <c r="M56" i="3"/>
  <c r="O56" i="3" s="1"/>
  <c r="N56" i="3"/>
  <c r="N27" i="3"/>
  <c r="P27" i="3"/>
  <c r="M27" i="3"/>
  <c r="O27" i="3" s="1"/>
  <c r="M6" i="3"/>
  <c r="O6" i="3" s="1"/>
  <c r="N6" i="3"/>
  <c r="P6" i="3"/>
  <c r="M34" i="3"/>
  <c r="O34" i="3" s="1"/>
  <c r="N34" i="3"/>
  <c r="P34" i="3"/>
  <c r="N22" i="3"/>
  <c r="M22" i="3"/>
  <c r="O22" i="3" s="1"/>
  <c r="Q22" i="3" s="1"/>
  <c r="P22" i="3"/>
  <c r="Z54" i="3"/>
  <c r="U54" i="3"/>
  <c r="AB54" i="3"/>
  <c r="Z56" i="3"/>
  <c r="U56" i="3"/>
  <c r="AB56" i="3"/>
  <c r="P18" i="3"/>
  <c r="M18" i="3"/>
  <c r="O18" i="3" s="1"/>
  <c r="N18" i="3"/>
  <c r="Z34" i="3"/>
  <c r="U34" i="3"/>
  <c r="AB34" i="3"/>
  <c r="P46" i="3"/>
  <c r="M46" i="3"/>
  <c r="O46" i="3" s="1"/>
  <c r="N46" i="3"/>
  <c r="M19" i="3"/>
  <c r="O19" i="3" s="1"/>
  <c r="N19" i="3"/>
  <c r="P19" i="3"/>
  <c r="N35" i="3"/>
  <c r="P35" i="3"/>
  <c r="M35" i="3"/>
  <c r="O35" i="3" s="1"/>
  <c r="N48" i="3"/>
  <c r="P48" i="3"/>
  <c r="M48" i="3"/>
  <c r="O48" i="3" s="1"/>
  <c r="N16" i="3"/>
  <c r="P16" i="3"/>
  <c r="M16" i="3"/>
  <c r="O16" i="3" s="1"/>
  <c r="Q16" i="3" s="1"/>
  <c r="M33" i="3"/>
  <c r="O33" i="3" s="1"/>
  <c r="N33" i="3"/>
  <c r="P33" i="3"/>
  <c r="M47" i="3"/>
  <c r="O47" i="3" s="1"/>
  <c r="N47" i="3"/>
  <c r="P47" i="3"/>
  <c r="N7" i="3"/>
  <c r="P7" i="3"/>
  <c r="M7" i="3"/>
  <c r="O7" i="3" s="1"/>
  <c r="M15" i="3"/>
  <c r="O15" i="3" s="1"/>
  <c r="N15" i="3"/>
  <c r="P15" i="3"/>
  <c r="M39" i="3"/>
  <c r="O39" i="3" s="1"/>
  <c r="N39" i="3"/>
  <c r="P39" i="3"/>
  <c r="Z14" i="3"/>
  <c r="U14" i="3"/>
  <c r="AB14" i="3"/>
  <c r="Z57" i="3"/>
  <c r="U57" i="3"/>
  <c r="AB57" i="3"/>
  <c r="P17" i="3"/>
  <c r="M17" i="3"/>
  <c r="O17" i="3" s="1"/>
  <c r="N17" i="3"/>
  <c r="Q17" i="3" s="1"/>
  <c r="P43" i="3"/>
  <c r="M43" i="3"/>
  <c r="O43" i="3" s="1"/>
  <c r="N43" i="3"/>
  <c r="P29" i="3"/>
  <c r="M29" i="3"/>
  <c r="O29" i="3" s="1"/>
  <c r="Q29" i="3" s="1"/>
  <c r="N29" i="3"/>
  <c r="P55" i="3"/>
  <c r="M55" i="3"/>
  <c r="O55" i="3" s="1"/>
  <c r="N55" i="3"/>
  <c r="Q55" i="3" s="1"/>
  <c r="AB22" i="3"/>
  <c r="Z22" i="3"/>
  <c r="U22" i="3"/>
  <c r="Z18" i="3"/>
  <c r="U18" i="3"/>
  <c r="AB18" i="3"/>
  <c r="Z37" i="3"/>
  <c r="U37" i="3"/>
  <c r="AB37" i="3"/>
  <c r="P13" i="3"/>
  <c r="M13" i="3"/>
  <c r="O13" i="3" s="1"/>
  <c r="N13" i="3"/>
  <c r="Q13" i="3" s="1"/>
  <c r="P44" i="3"/>
  <c r="M44" i="3"/>
  <c r="O44" i="3" s="1"/>
  <c r="N44" i="3"/>
  <c r="P9" i="3"/>
  <c r="M9" i="3"/>
  <c r="O9" i="3" s="1"/>
  <c r="N9" i="3"/>
  <c r="AB35" i="3"/>
  <c r="Z35" i="3"/>
  <c r="U35" i="3"/>
  <c r="AB48" i="3"/>
  <c r="Z48" i="3"/>
  <c r="U48" i="3"/>
  <c r="N21" i="3"/>
  <c r="P21" i="3"/>
  <c r="M21" i="3"/>
  <c r="O21" i="3" s="1"/>
  <c r="AB16" i="3"/>
  <c r="Z16" i="3"/>
  <c r="U16" i="3"/>
  <c r="Z33" i="3"/>
  <c r="U33" i="3"/>
  <c r="AB33" i="3"/>
  <c r="Z47" i="3"/>
  <c r="U47" i="3"/>
  <c r="AB47" i="3"/>
  <c r="AB7" i="3"/>
  <c r="Z7" i="3"/>
  <c r="U7" i="3"/>
  <c r="Z15" i="3"/>
  <c r="U15" i="3"/>
  <c r="AB15" i="3"/>
  <c r="Z39" i="3"/>
  <c r="U39" i="3"/>
  <c r="AB39" i="3"/>
  <c r="Z25" i="3"/>
  <c r="U25" i="3"/>
  <c r="AB25" i="3"/>
  <c r="P23" i="3"/>
  <c r="N23" i="3"/>
  <c r="Q23" i="3" s="1"/>
  <c r="M23" i="3"/>
  <c r="O23" i="3" s="1"/>
  <c r="Z30" i="3"/>
  <c r="U30" i="3"/>
  <c r="AB30" i="3"/>
  <c r="P24" i="3"/>
  <c r="M24" i="3"/>
  <c r="O24" i="3" s="1"/>
  <c r="N24" i="3"/>
  <c r="AB27" i="3"/>
  <c r="Z27" i="3"/>
  <c r="U27" i="3"/>
  <c r="Z6" i="3"/>
  <c r="U6" i="3"/>
  <c r="AB6" i="3"/>
  <c r="P31" i="3"/>
  <c r="M31" i="3"/>
  <c r="O31" i="3" s="1"/>
  <c r="N31" i="3"/>
  <c r="Z36" i="3"/>
  <c r="U36" i="3"/>
  <c r="AB36" i="3"/>
  <c r="P52" i="3"/>
  <c r="M52" i="3"/>
  <c r="O52" i="3" s="1"/>
  <c r="N52" i="3"/>
  <c r="Z29" i="3"/>
  <c r="U29" i="3"/>
  <c r="AB29" i="3"/>
  <c r="Z10" i="3"/>
  <c r="U10" i="3"/>
  <c r="AB10" i="3"/>
  <c r="Z46" i="3"/>
  <c r="U46" i="3"/>
  <c r="AB46" i="3"/>
  <c r="Z45" i="3"/>
  <c r="U45" i="3"/>
  <c r="AB45" i="3"/>
  <c r="Z19" i="3"/>
  <c r="U19" i="3"/>
  <c r="AB19" i="3"/>
  <c r="M11" i="3"/>
  <c r="O11" i="3" s="1"/>
  <c r="N11" i="3"/>
  <c r="P11" i="3"/>
  <c r="M26" i="3"/>
  <c r="O26" i="3" s="1"/>
  <c r="N26" i="3"/>
  <c r="P26" i="3"/>
  <c r="N40" i="3"/>
  <c r="P40" i="3"/>
  <c r="M40" i="3"/>
  <c r="O40" i="3" s="1"/>
  <c r="M38" i="3"/>
  <c r="O38" i="3" s="1"/>
  <c r="N38" i="3"/>
  <c r="Q38" i="3" s="1"/>
  <c r="P38" i="3"/>
  <c r="N12" i="3"/>
  <c r="P12" i="3"/>
  <c r="M12" i="3"/>
  <c r="O12" i="3" s="1"/>
  <c r="Z24" i="3"/>
  <c r="U24" i="3"/>
  <c r="AB24" i="3"/>
  <c r="P49" i="3"/>
  <c r="M49" i="3"/>
  <c r="O49" i="3" s="1"/>
  <c r="N49" i="3"/>
  <c r="P42" i="3"/>
  <c r="M42" i="3"/>
  <c r="O42" i="3" s="1"/>
  <c r="N42" i="3"/>
  <c r="P28" i="3"/>
  <c r="M28" i="3"/>
  <c r="O28" i="3" s="1"/>
  <c r="N28" i="3"/>
  <c r="P41" i="3"/>
  <c r="M41" i="3"/>
  <c r="O41" i="3" s="1"/>
  <c r="N41" i="3"/>
  <c r="P50" i="3"/>
  <c r="M50" i="3"/>
  <c r="O50" i="3" s="1"/>
  <c r="N50" i="3"/>
  <c r="P51" i="3"/>
  <c r="M51" i="3"/>
  <c r="O51" i="3" s="1"/>
  <c r="N51" i="3"/>
  <c r="Q6" i="3"/>
  <c r="Q19" i="3"/>
  <c r="Q15" i="3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Q28" i="3" l="1"/>
  <c r="Q49" i="3"/>
  <c r="Q27" i="3"/>
  <c r="Q8" i="3"/>
  <c r="Q10" i="3"/>
  <c r="Q24" i="3"/>
  <c r="Q57" i="3"/>
  <c r="Q35" i="3"/>
  <c r="Q50" i="3"/>
  <c r="Q40" i="3"/>
  <c r="Q54" i="3"/>
  <c r="Q25" i="3"/>
  <c r="Q41" i="3"/>
  <c r="Q26" i="3"/>
  <c r="Q45" i="3"/>
  <c r="Q18" i="3"/>
  <c r="Q46" i="3"/>
  <c r="Q11" i="3"/>
  <c r="Q31" i="3"/>
  <c r="Q12" i="3"/>
  <c r="Q52" i="3"/>
  <c r="Q9" i="3"/>
  <c r="Q39" i="3"/>
  <c r="Q7" i="3"/>
  <c r="Q33" i="3"/>
  <c r="Q48" i="3"/>
  <c r="Q34" i="3"/>
  <c r="Q30" i="3"/>
  <c r="Q36" i="3"/>
  <c r="Q47" i="3"/>
  <c r="Q56" i="3"/>
  <c r="Q37" i="3"/>
  <c r="Q51" i="3"/>
  <c r="Q42" i="3"/>
  <c r="Q21" i="3"/>
  <c r="Q44" i="3"/>
  <c r="Q43" i="3"/>
  <c r="AD46" i="3"/>
  <c r="AE46" i="3" s="1"/>
  <c r="AC46" i="3"/>
  <c r="AC47" i="3"/>
  <c r="AD47" i="3"/>
  <c r="AE47" i="3" s="1"/>
  <c r="AC27" i="3"/>
  <c r="AD27" i="3"/>
  <c r="AE27" i="3"/>
  <c r="AC39" i="3"/>
  <c r="AD39" i="3"/>
  <c r="AE39" i="3" s="1"/>
  <c r="AC7" i="3"/>
  <c r="AD7" i="3"/>
  <c r="AE7" i="3" s="1"/>
  <c r="AD45" i="3"/>
  <c r="AE45" i="3"/>
  <c r="AC45" i="3"/>
  <c r="AD25" i="3"/>
  <c r="AE25" i="3" s="1"/>
  <c r="AC25" i="3"/>
  <c r="AC35" i="3"/>
  <c r="AD35" i="3"/>
  <c r="AE35" i="3" s="1"/>
  <c r="AC17" i="3"/>
  <c r="AD17" i="3"/>
  <c r="AE17" i="3" s="1"/>
  <c r="AC49" i="3"/>
  <c r="AD49" i="3"/>
  <c r="AE49" i="3" s="1"/>
  <c r="AC5" i="3"/>
  <c r="AD5" i="3"/>
  <c r="AE5" i="3" s="1"/>
  <c r="AD4" i="3"/>
  <c r="AE4" i="3" s="1"/>
  <c r="AC4" i="3"/>
  <c r="AC52" i="3"/>
  <c r="AD52" i="3"/>
  <c r="AE52" i="3" s="1"/>
  <c r="AC36" i="3"/>
  <c r="AD36" i="3"/>
  <c r="AE36" i="3"/>
  <c r="AD56" i="3"/>
  <c r="AE56" i="3" s="1"/>
  <c r="AC56" i="3"/>
  <c r="AD31" i="3"/>
  <c r="AE31" i="3" s="1"/>
  <c r="AC31" i="3"/>
  <c r="AC44" i="3"/>
  <c r="AD44" i="3"/>
  <c r="AE44" i="3" s="1"/>
  <c r="AC8" i="3"/>
  <c r="AD8" i="3"/>
  <c r="AE8" i="3" s="1"/>
  <c r="AC21" i="3"/>
  <c r="AD21" i="3"/>
  <c r="AE21" i="3" s="1"/>
  <c r="AC50" i="3"/>
  <c r="AD50" i="3"/>
  <c r="AE50" i="3" s="1"/>
  <c r="AC51" i="3"/>
  <c r="AD51" i="3"/>
  <c r="AE51" i="3" s="1"/>
  <c r="AD24" i="3"/>
  <c r="AE24" i="3"/>
  <c r="AC24" i="3"/>
  <c r="AD10" i="3"/>
  <c r="AE10" i="3" s="1"/>
  <c r="AC10" i="3"/>
  <c r="AC33" i="3"/>
  <c r="AD33" i="3"/>
  <c r="AE33" i="3" s="1"/>
  <c r="AC22" i="3"/>
  <c r="AE22" i="3"/>
  <c r="AD22" i="3"/>
  <c r="AD14" i="3"/>
  <c r="AE14" i="3" s="1"/>
  <c r="AC14" i="3"/>
  <c r="AD55" i="3"/>
  <c r="AE55" i="3" s="1"/>
  <c r="AC55" i="3"/>
  <c r="AD32" i="3"/>
  <c r="AE32" i="3" s="1"/>
  <c r="AC32" i="3"/>
  <c r="AC38" i="3"/>
  <c r="AD38" i="3"/>
  <c r="AE38" i="3" s="1"/>
  <c r="AC28" i="3"/>
  <c r="AD28" i="3"/>
  <c r="AE28" i="3" s="1"/>
  <c r="AC42" i="3"/>
  <c r="AD42" i="3"/>
  <c r="AE42" i="3"/>
  <c r="AC40" i="3"/>
  <c r="AD40" i="3"/>
  <c r="AE40" i="3" s="1"/>
  <c r="AC13" i="3"/>
  <c r="AD13" i="3"/>
  <c r="AE13" i="3" s="1"/>
  <c r="AC16" i="3"/>
  <c r="AD16" i="3"/>
  <c r="AE16" i="3"/>
  <c r="AD57" i="3"/>
  <c r="AE57" i="3" s="1"/>
  <c r="AC57" i="3"/>
  <c r="AD30" i="3"/>
  <c r="AE30" i="3" s="1"/>
  <c r="AC30" i="3"/>
  <c r="AD37" i="3"/>
  <c r="AE37" i="3" s="1"/>
  <c r="AC37" i="3"/>
  <c r="AD54" i="3"/>
  <c r="AE54" i="3"/>
  <c r="AC54" i="3"/>
  <c r="AC11" i="3"/>
  <c r="AD11" i="3"/>
  <c r="AE11" i="3" s="1"/>
  <c r="AC19" i="3"/>
  <c r="AD19" i="3"/>
  <c r="AE19" i="3" s="1"/>
  <c r="AD29" i="3"/>
  <c r="AE29" i="3" s="1"/>
  <c r="AC29" i="3"/>
  <c r="AC6" i="3"/>
  <c r="AD6" i="3"/>
  <c r="AE6" i="3" s="1"/>
  <c r="AC15" i="3"/>
  <c r="AD15" i="3"/>
  <c r="AE15" i="3" s="1"/>
  <c r="AC48" i="3"/>
  <c r="AD48" i="3"/>
  <c r="AE48" i="3" s="1"/>
  <c r="AD18" i="3"/>
  <c r="AE18" i="3"/>
  <c r="AC18" i="3"/>
  <c r="AC34" i="3"/>
  <c r="AD34" i="3"/>
  <c r="AE34" i="3" s="1"/>
  <c r="AC43" i="3"/>
  <c r="AD43" i="3"/>
  <c r="AE43" i="3" s="1"/>
  <c r="AC23" i="3"/>
  <c r="AD23" i="3"/>
  <c r="AE23" i="3" s="1"/>
  <c r="AC41" i="3"/>
  <c r="AD41" i="3"/>
  <c r="AE41" i="3" s="1"/>
  <c r="AC26" i="3"/>
  <c r="AD26" i="3"/>
  <c r="AE26" i="3" s="1"/>
  <c r="AC9" i="3"/>
  <c r="AD9" i="3"/>
  <c r="AE9" i="3" s="1"/>
  <c r="AC12" i="3"/>
  <c r="AD12" i="3"/>
  <c r="AE12" i="3" s="1"/>
  <c r="AC53" i="3"/>
  <c r="AD53" i="3"/>
  <c r="AE53" i="3" s="1"/>
  <c r="L25" i="2"/>
  <c r="AH30" i="3" l="1"/>
  <c r="AF30" i="3"/>
  <c r="AG30" i="3" s="1"/>
  <c r="AF40" i="3"/>
  <c r="AH40" i="3"/>
  <c r="AL40" i="3" s="1"/>
  <c r="AH51" i="3"/>
  <c r="AF51" i="3"/>
  <c r="AG51" i="3" s="1"/>
  <c r="AH41" i="3"/>
  <c r="AF41" i="3"/>
  <c r="AG41" i="3" s="1"/>
  <c r="AF48" i="3"/>
  <c r="AH48" i="3"/>
  <c r="AL48" i="3" s="1"/>
  <c r="AH55" i="3"/>
  <c r="AF55" i="3"/>
  <c r="AG55" i="3" s="1"/>
  <c r="AH44" i="3"/>
  <c r="AL44" i="3" s="1"/>
  <c r="AF44" i="3"/>
  <c r="AH4" i="3"/>
  <c r="AF4" i="3"/>
  <c r="AG4" i="3" s="1"/>
  <c r="AF25" i="3"/>
  <c r="AH25" i="3"/>
  <c r="AL25" i="3" s="1"/>
  <c r="AF7" i="3"/>
  <c r="AG7" i="3" s="1"/>
  <c r="AH7" i="3"/>
  <c r="AF47" i="3"/>
  <c r="AH47" i="3"/>
  <c r="AL47" i="3" s="1"/>
  <c r="AH53" i="3"/>
  <c r="AL53" i="3" s="1"/>
  <c r="AF53" i="3"/>
  <c r="AF34" i="3"/>
  <c r="AH34" i="3"/>
  <c r="AL34" i="3" s="1"/>
  <c r="AF38" i="3"/>
  <c r="AG38" i="3" s="1"/>
  <c r="AH38" i="3"/>
  <c r="AF10" i="3"/>
  <c r="AH10" i="3"/>
  <c r="AL10" i="3" s="1"/>
  <c r="AF21" i="3"/>
  <c r="AG21" i="3" s="1"/>
  <c r="AH21" i="3"/>
  <c r="AH31" i="3"/>
  <c r="AF31" i="3"/>
  <c r="AG31" i="3" s="1"/>
  <c r="AH17" i="3"/>
  <c r="AL17" i="3" s="1"/>
  <c r="AF17" i="3"/>
  <c r="AF26" i="3"/>
  <c r="AH26" i="3"/>
  <c r="AL26" i="3" s="1"/>
  <c r="AH23" i="3"/>
  <c r="AL23" i="3" s="1"/>
  <c r="AF23" i="3"/>
  <c r="AF32" i="3"/>
  <c r="AH32" i="3"/>
  <c r="AL32" i="3" s="1"/>
  <c r="AF12" i="3"/>
  <c r="AH12" i="3"/>
  <c r="AL12" i="3" s="1"/>
  <c r="AF6" i="3"/>
  <c r="AH6" i="3"/>
  <c r="AL6" i="3" s="1"/>
  <c r="AF57" i="3"/>
  <c r="AH57" i="3"/>
  <c r="AL57" i="3" s="1"/>
  <c r="AH13" i="3"/>
  <c r="AL13" i="3" s="1"/>
  <c r="AF13" i="3"/>
  <c r="AH50" i="3"/>
  <c r="AF50" i="3"/>
  <c r="AG50" i="3" s="1"/>
  <c r="AH56" i="3"/>
  <c r="AF56" i="3"/>
  <c r="AG56" i="3" s="1"/>
  <c r="AH52" i="3"/>
  <c r="AF52" i="3"/>
  <c r="AG52" i="3" s="1"/>
  <c r="AF35" i="3"/>
  <c r="AH35" i="3"/>
  <c r="AL35" i="3" s="1"/>
  <c r="AH29" i="3"/>
  <c r="AF29" i="3"/>
  <c r="AG29" i="3" s="1"/>
  <c r="AF37" i="3"/>
  <c r="AH37" i="3"/>
  <c r="AL37" i="3" s="1"/>
  <c r="AF16" i="3"/>
  <c r="AH16" i="3"/>
  <c r="AL16" i="3" s="1"/>
  <c r="AF33" i="3"/>
  <c r="AG33" i="3" s="1"/>
  <c r="AH33" i="3"/>
  <c r="AF46" i="3"/>
  <c r="AH46" i="3"/>
  <c r="AL46" i="3" s="1"/>
  <c r="AH9" i="3"/>
  <c r="AL9" i="3" s="1"/>
  <c r="AF9" i="3"/>
  <c r="AH43" i="3"/>
  <c r="AF43" i="3"/>
  <c r="AG43" i="3" s="1"/>
  <c r="AH54" i="3"/>
  <c r="AF54" i="3"/>
  <c r="AG54" i="3" s="1"/>
  <c r="AH42" i="3"/>
  <c r="AF42" i="3"/>
  <c r="AG42" i="3" s="1"/>
  <c r="AF14" i="3"/>
  <c r="AH14" i="3"/>
  <c r="AL14" i="3" s="1"/>
  <c r="AH24" i="3"/>
  <c r="AF24" i="3"/>
  <c r="AG24" i="3" s="1"/>
  <c r="AH45" i="3"/>
  <c r="AF45" i="3"/>
  <c r="AG45" i="3" s="1"/>
  <c r="AF27" i="3"/>
  <c r="AH27" i="3"/>
  <c r="AL27" i="3" s="1"/>
  <c r="AF18" i="3"/>
  <c r="AH18" i="3"/>
  <c r="AL18" i="3" s="1"/>
  <c r="AF19" i="3"/>
  <c r="AG19" i="3" s="1"/>
  <c r="AH19" i="3"/>
  <c r="AH28" i="3"/>
  <c r="AL28" i="3" s="1"/>
  <c r="AF28" i="3"/>
  <c r="AF22" i="3"/>
  <c r="AH22" i="3"/>
  <c r="AL22" i="3" s="1"/>
  <c r="AF8" i="3"/>
  <c r="AH8" i="3"/>
  <c r="AL8" i="3" s="1"/>
  <c r="AH36" i="3"/>
  <c r="AL36" i="3" s="1"/>
  <c r="AF36" i="3"/>
  <c r="AH49" i="3"/>
  <c r="AF49" i="3"/>
  <c r="AG49" i="3" s="1"/>
  <c r="AF39" i="3"/>
  <c r="AH39" i="3"/>
  <c r="AL39" i="3" s="1"/>
  <c r="AF15" i="3"/>
  <c r="AH15" i="3"/>
  <c r="AL15" i="3" s="1"/>
  <c r="AF11" i="3"/>
  <c r="AH11" i="3"/>
  <c r="AL11" i="3" s="1"/>
  <c r="AF5" i="3"/>
  <c r="AG5" i="3" s="1"/>
  <c r="AH5" i="3"/>
  <c r="AI30" i="3" l="1"/>
  <c r="AJ30" i="3" s="1"/>
  <c r="AK30" i="3"/>
  <c r="AL30" i="3" s="1"/>
  <c r="AK21" i="3"/>
  <c r="AI21" i="3"/>
  <c r="AJ21" i="3" s="1"/>
  <c r="AI5" i="3"/>
  <c r="AJ5" i="3" s="1"/>
  <c r="AK5" i="3"/>
  <c r="AL5" i="3" s="1"/>
  <c r="AI33" i="3"/>
  <c r="AJ33" i="3" s="1"/>
  <c r="AK33" i="3"/>
  <c r="AI45" i="3"/>
  <c r="AJ45" i="3" s="1"/>
  <c r="AK45" i="3"/>
  <c r="AI56" i="3"/>
  <c r="AJ56" i="3" s="1"/>
  <c r="AK56" i="3"/>
  <c r="AL56" i="3" s="1"/>
  <c r="AI31" i="3"/>
  <c r="AJ31" i="3" s="1"/>
  <c r="AK31" i="3"/>
  <c r="AK7" i="3"/>
  <c r="AL7" i="3" s="1"/>
  <c r="AI7" i="3"/>
  <c r="AJ7" i="3" s="1"/>
  <c r="AK49" i="3"/>
  <c r="AI49" i="3"/>
  <c r="AJ49" i="3" s="1"/>
  <c r="AL49" i="3" s="1"/>
  <c r="AI54" i="3"/>
  <c r="AJ54" i="3" s="1"/>
  <c r="AK54" i="3"/>
  <c r="AK51" i="3"/>
  <c r="AI51" i="3"/>
  <c r="AJ51" i="3" s="1"/>
  <c r="AL51" i="3" s="1"/>
  <c r="AI19" i="3"/>
  <c r="AJ19" i="3" s="1"/>
  <c r="AL19" i="3" s="1"/>
  <c r="AK19" i="3"/>
  <c r="AI38" i="3"/>
  <c r="AJ38" i="3" s="1"/>
  <c r="AK38" i="3"/>
  <c r="AI24" i="3"/>
  <c r="AJ24" i="3" s="1"/>
  <c r="AK24" i="3"/>
  <c r="AK42" i="3"/>
  <c r="AI42" i="3"/>
  <c r="AJ42" i="3" s="1"/>
  <c r="AK43" i="3"/>
  <c r="AL43" i="3" s="1"/>
  <c r="AI43" i="3"/>
  <c r="AJ43" i="3" s="1"/>
  <c r="AI29" i="3"/>
  <c r="AJ29" i="3" s="1"/>
  <c r="AK29" i="3"/>
  <c r="AK52" i="3"/>
  <c r="AI52" i="3"/>
  <c r="AJ52" i="3" s="1"/>
  <c r="AL52" i="3" s="1"/>
  <c r="AK50" i="3"/>
  <c r="AI50" i="3"/>
  <c r="AJ50" i="3" s="1"/>
  <c r="AL50" i="3" s="1"/>
  <c r="AI4" i="3"/>
  <c r="AJ4" i="3" s="1"/>
  <c r="AK4" i="3"/>
  <c r="AI55" i="3"/>
  <c r="AJ55" i="3" s="1"/>
  <c r="AK55" i="3"/>
  <c r="AK41" i="3"/>
  <c r="AI41" i="3"/>
  <c r="AJ41" i="3" s="1"/>
  <c r="AL41" i="3" s="1"/>
  <c r="AL24" i="3"/>
  <c r="AL54" i="3" l="1"/>
  <c r="AL55" i="3"/>
  <c r="AL38" i="3"/>
  <c r="AL31" i="3"/>
  <c r="AL45" i="3"/>
  <c r="AL21" i="3"/>
  <c r="AL29" i="3"/>
  <c r="AL42" i="3"/>
  <c r="AL33" i="3"/>
  <c r="AL4" i="3"/>
</calcChain>
</file>

<file path=xl/sharedStrings.xml><?xml version="1.0" encoding="utf-8"?>
<sst xmlns="http://schemas.openxmlformats.org/spreadsheetml/2006/main" count="83" uniqueCount="56">
  <si>
    <t>2080 Hours
260 Work Days</t>
  </si>
  <si>
    <t>Enter any Council Approved Stipend 
or Adjustment</t>
  </si>
  <si>
    <t>Name</t>
  </si>
  <si>
    <t>Pay Grade</t>
  </si>
  <si>
    <t>Difference</t>
  </si>
  <si>
    <t>Adjustment
For Split Funds</t>
  </si>
  <si>
    <t>2018
Requested</t>
  </si>
  <si>
    <t>Raise
Enter Percent
Requested Below</t>
  </si>
  <si>
    <t xml:space="preserve">Extra Day To add </t>
  </si>
  <si>
    <t>Example Employee</t>
  </si>
  <si>
    <t>Base Pay</t>
  </si>
  <si>
    <t>Raise</t>
  </si>
  <si>
    <t xml:space="preserve">Raise </t>
  </si>
  <si>
    <t>Hourly Rate @ 2080 Hours</t>
  </si>
  <si>
    <t>Hourly Rate Rounded for Payroll</t>
  </si>
  <si>
    <t>Adjusted Base
Pay 2088 Hours</t>
  </si>
  <si>
    <t>Bi Weekly</t>
  </si>
  <si>
    <t>Hourly Rate Reconciliation
Difference should be under $3.00</t>
  </si>
  <si>
    <t>2017 Base
Before Rounding
2080 Hrs</t>
  </si>
  <si>
    <t xml:space="preserve">2017 Base
</t>
  </si>
  <si>
    <t>2017 Hourly Rate
Based on 2080 Hours</t>
  </si>
  <si>
    <t>Hourly Rate Reconciliation
Difference should be under $3.00
Should be Positive Number</t>
  </si>
  <si>
    <t>40 Hour Work Week</t>
  </si>
  <si>
    <t>2080 Hrs</t>
  </si>
  <si>
    <t>2088 Hrs</t>
  </si>
  <si>
    <t>2016 Hourly Rate</t>
  </si>
  <si>
    <t>25 Pays</t>
  </si>
  <si>
    <t>Carry Over</t>
  </si>
  <si>
    <t>Three Percent Raise Given</t>
  </si>
  <si>
    <t>2018 Hourly Rate</t>
  </si>
  <si>
    <t>4H  *</t>
  </si>
  <si>
    <t>5H  *</t>
  </si>
  <si>
    <t>6H  *</t>
  </si>
  <si>
    <t>7H  *</t>
  </si>
  <si>
    <t>8H  *</t>
  </si>
  <si>
    <t>10H  *</t>
  </si>
  <si>
    <t>10PI*</t>
  </si>
  <si>
    <t>10S  *</t>
  </si>
  <si>
    <t>11H*</t>
  </si>
  <si>
    <t>11S  *</t>
  </si>
  <si>
    <t>11SS*</t>
  </si>
  <si>
    <t>11SSD*</t>
  </si>
  <si>
    <t>11SL*</t>
  </si>
  <si>
    <t>11SD*</t>
  </si>
  <si>
    <t>12S*</t>
  </si>
  <si>
    <t>12SD*</t>
  </si>
  <si>
    <t>15H  *</t>
  </si>
  <si>
    <t>16H*</t>
  </si>
  <si>
    <t>17H*</t>
  </si>
  <si>
    <t xml:space="preserve">Raises 2014 forward calculated automatically by </t>
  </si>
  <si>
    <t xml:space="preserve"> inserting percentage in row 4 in Microsoft Excel</t>
  </si>
  <si>
    <t>County Council Initials: ___________________________________________________________</t>
  </si>
  <si>
    <t xml:space="preserve">Enter  2020 Annual 
Base Salary
</t>
  </si>
  <si>
    <t>Enter 2021 Longevity</t>
  </si>
  <si>
    <t>2088 Hours
Use for 2021 Budget Estimate</t>
  </si>
  <si>
    <t>2021 Annual Salary Estimate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</si>
</sst>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  <numFmt numFmtId="166" formatCode="_(&quot;$&quot;* #,##0.000_);_(&quot;$&quot;* \(#,##0.000\);_(&quot;$&quot;* &quot;-&quot;??_);_(@_)"/>
    <numFmt numFmtId="167" formatCode="_(&quot;$&quot;* #,##0.000_);_(&quot;$&quot;* \(#,##0.000\);_(&quot;$&quot;* &quot;-&quot;?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24">
    <xf numFmtId="0" fontId="0" fillId="0" borderId="0" xfId="0"/>
    <xf numFmtId="44" fontId="0" fillId="0" borderId="0" xfId="1" applyFont="1" applyFill="1" applyBorder="1" applyProtection="1">
      <protection locked="0"/>
    </xf>
    <xf numFmtId="44" fontId="0" fillId="2" borderId="0" xfId="1" applyFont="1" applyFill="1" applyBorder="1" applyProtection="1">
      <protection locked="0"/>
    </xf>
    <xf numFmtId="44" fontId="0" fillId="2" borderId="0" xfId="1" applyFont="1" applyFill="1" applyBorder="1"/>
    <xf numFmtId="44" fontId="0" fillId="0" borderId="0" xfId="1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4" fontId="0" fillId="0" borderId="0" xfId="1" applyFont="1"/>
    <xf numFmtId="44" fontId="0" fillId="0" borderId="0" xfId="0" applyNumberFormat="1"/>
    <xf numFmtId="0" fontId="0" fillId="0" borderId="1" xfId="0" applyFill="1" applyBorder="1" applyAlignment="1">
      <alignment vertical="center" wrapText="1"/>
    </xf>
    <xf numFmtId="44" fontId="0" fillId="2" borderId="0" xfId="0" applyNumberFormat="1" applyFill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left"/>
      <protection locked="0"/>
    </xf>
    <xf numFmtId="0" fontId="0" fillId="0" borderId="0" xfId="0" applyFill="1" applyBorder="1" applyAlignment="1" applyProtection="1">
      <alignment horizontal="left"/>
      <protection locked="0"/>
    </xf>
    <xf numFmtId="164" fontId="0" fillId="2" borderId="0" xfId="1" applyNumberFormat="1" applyFont="1" applyFill="1" applyBorder="1" applyProtection="1">
      <protection locked="0"/>
    </xf>
    <xf numFmtId="44" fontId="0" fillId="2" borderId="0" xfId="1" applyFont="1" applyFill="1" applyProtection="1">
      <protection locked="0"/>
    </xf>
    <xf numFmtId="164" fontId="0" fillId="0" borderId="0" xfId="1" applyNumberFormat="1" applyFont="1" applyBorder="1" applyProtection="1">
      <protection locked="0"/>
    </xf>
    <xf numFmtId="44" fontId="0" fillId="0" borderId="0" xfId="1" applyFont="1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9" fontId="0" fillId="3" borderId="0" xfId="2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0" borderId="1" xfId="3" applyBorder="1" applyAlignment="1" applyProtection="1">
      <alignment horizontal="center" vertical="center"/>
    </xf>
    <xf numFmtId="0" fontId="3" fillId="5" borderId="1" xfId="0" applyFont="1" applyFill="1" applyBorder="1" applyAlignment="1" applyProtection="1">
      <alignment horizontal="center" vertical="center"/>
    </xf>
    <xf numFmtId="0" fontId="3" fillId="0" borderId="1" xfId="3" applyNumberFormat="1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/>
    </xf>
    <xf numFmtId="0" fontId="3" fillId="0" borderId="1" xfId="3" applyNumberFormat="1" applyFont="1" applyFill="1" applyBorder="1" applyAlignment="1" applyProtection="1">
      <alignment horizontal="center" vertical="center" wrapText="1"/>
      <protection locked="0"/>
    </xf>
    <xf numFmtId="0" fontId="3" fillId="7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3" applyNumberFormat="1" applyFont="1" applyFill="1" applyBorder="1" applyAlignment="1" applyProtection="1">
      <alignment vertical="center" wrapText="1"/>
      <protection locked="0"/>
    </xf>
    <xf numFmtId="0" fontId="0" fillId="0" borderId="5" xfId="0" applyBorder="1" applyAlignment="1">
      <alignment vertical="center"/>
    </xf>
    <xf numFmtId="0" fontId="3" fillId="0" borderId="6" xfId="0" applyFont="1" applyBorder="1" applyAlignment="1" applyProtection="1">
      <alignment horizontal="center" vertical="center"/>
    </xf>
    <xf numFmtId="0" fontId="3" fillId="4" borderId="6" xfId="0" applyFont="1" applyFill="1" applyBorder="1" applyAlignment="1" applyProtection="1">
      <alignment horizontal="center" vertical="center"/>
    </xf>
    <xf numFmtId="0" fontId="3" fillId="0" borderId="6" xfId="3" applyBorder="1" applyAlignment="1" applyProtection="1">
      <alignment horizontal="center" vertical="center"/>
    </xf>
    <xf numFmtId="0" fontId="3" fillId="5" borderId="6" xfId="0" applyFont="1" applyFill="1" applyBorder="1" applyAlignment="1" applyProtection="1">
      <alignment horizontal="center" vertical="center"/>
    </xf>
    <xf numFmtId="0" fontId="3" fillId="0" borderId="6" xfId="3" applyNumberFormat="1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3" fillId="0" borderId="6" xfId="3" applyNumberFormat="1" applyFont="1" applyFill="1" applyBorder="1" applyAlignment="1" applyProtection="1">
      <alignment horizontal="center" vertical="center" wrapText="1"/>
      <protection locked="0"/>
    </xf>
    <xf numFmtId="0" fontId="3" fillId="7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6" xfId="3" applyNumberFormat="1" applyFont="1" applyFill="1" applyBorder="1" applyAlignment="1" applyProtection="1">
      <alignment vertical="center" wrapText="1"/>
      <protection locked="0"/>
    </xf>
    <xf numFmtId="0" fontId="3" fillId="0" borderId="0" xfId="3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 wrapText="1"/>
    </xf>
    <xf numFmtId="9" fontId="4" fillId="0" borderId="7" xfId="2" applyFont="1" applyFill="1" applyBorder="1" applyAlignment="1" applyProtection="1">
      <alignment horizontal="center"/>
    </xf>
    <xf numFmtId="0" fontId="4" fillId="4" borderId="7" xfId="2" applyNumberFormat="1" applyFont="1" applyFill="1" applyBorder="1" applyAlignment="1" applyProtection="1">
      <alignment horizontal="center"/>
    </xf>
    <xf numFmtId="0" fontId="4" fillId="5" borderId="7" xfId="2" applyNumberFormat="1" applyFont="1" applyFill="1" applyBorder="1" applyAlignment="1" applyProtection="1">
      <alignment horizontal="center"/>
    </xf>
    <xf numFmtId="0" fontId="4" fillId="6" borderId="7" xfId="2" applyNumberFormat="1" applyFont="1" applyFill="1" applyBorder="1" applyAlignment="1" applyProtection="1">
      <alignment horizontal="center"/>
    </xf>
    <xf numFmtId="0" fontId="4" fillId="0" borderId="7" xfId="2" applyNumberFormat="1" applyFont="1" applyFill="1" applyBorder="1" applyAlignment="1" applyProtection="1">
      <alignment horizontal="center"/>
    </xf>
    <xf numFmtId="165" fontId="4" fillId="0" borderId="7" xfId="2" applyNumberFormat="1" applyFont="1" applyFill="1" applyBorder="1" applyAlignment="1" applyProtection="1">
      <alignment horizontal="center"/>
      <protection locked="0"/>
    </xf>
    <xf numFmtId="0" fontId="4" fillId="7" borderId="7" xfId="2" applyNumberFormat="1" applyFont="1" applyFill="1" applyBorder="1" applyAlignment="1" applyProtection="1">
      <alignment horizontal="center"/>
      <protection locked="0"/>
    </xf>
    <xf numFmtId="0" fontId="4" fillId="0" borderId="7" xfId="2" applyNumberFormat="1" applyFont="1" applyFill="1" applyBorder="1" applyAlignment="1" applyProtection="1">
      <alignment horizontal="center"/>
      <protection locked="0"/>
    </xf>
    <xf numFmtId="1" fontId="4" fillId="0" borderId="7" xfId="2" applyNumberFormat="1" applyFont="1" applyBorder="1" applyAlignment="1">
      <alignment horizontal="center"/>
    </xf>
    <xf numFmtId="1" fontId="4" fillId="0" borderId="7" xfId="1" applyNumberFormat="1" applyFont="1" applyBorder="1"/>
    <xf numFmtId="16" fontId="4" fillId="0" borderId="7" xfId="2" applyNumberFormat="1" applyFont="1" applyBorder="1"/>
    <xf numFmtId="9" fontId="4" fillId="0" borderId="7" xfId="2" applyFont="1" applyBorder="1" applyAlignment="1">
      <alignment horizontal="center" vertical="center"/>
    </xf>
    <xf numFmtId="9" fontId="4" fillId="0" borderId="7" xfId="2" applyFont="1" applyBorder="1"/>
    <xf numFmtId="44" fontId="4" fillId="0" borderId="7" xfId="1" applyFont="1" applyBorder="1"/>
    <xf numFmtId="0" fontId="4" fillId="0" borderId="7" xfId="1" applyNumberFormat="1" applyFont="1" applyFill="1" applyBorder="1" applyAlignment="1"/>
    <xf numFmtId="0" fontId="4" fillId="0" borderId="1" xfId="1" applyNumberFormat="1" applyFont="1" applyFill="1" applyBorder="1" applyAlignment="1"/>
    <xf numFmtId="1" fontId="4" fillId="0" borderId="8" xfId="1" applyNumberFormat="1" applyFont="1" applyBorder="1" applyAlignment="1">
      <alignment horizontal="center"/>
    </xf>
    <xf numFmtId="9" fontId="4" fillId="0" borderId="9" xfId="2" applyFont="1" applyBorder="1" applyAlignment="1">
      <alignment horizontal="center" vertical="center"/>
    </xf>
    <xf numFmtId="9" fontId="4" fillId="0" borderId="9" xfId="2" applyFont="1" applyBorder="1"/>
    <xf numFmtId="9" fontId="4" fillId="0" borderId="0" xfId="2" applyFont="1"/>
    <xf numFmtId="0" fontId="4" fillId="0" borderId="10" xfId="3" applyNumberFormat="1" applyFont="1" applyFill="1" applyBorder="1" applyAlignment="1" applyProtection="1">
      <alignment horizontal="center"/>
    </xf>
    <xf numFmtId="0" fontId="4" fillId="4" borderId="11" xfId="3" applyNumberFormat="1" applyFont="1" applyFill="1" applyBorder="1" applyAlignment="1" applyProtection="1">
      <alignment horizontal="center"/>
    </xf>
    <xf numFmtId="3" fontId="4" fillId="0" borderId="12" xfId="3" applyNumberFormat="1" applyFont="1" applyFill="1" applyBorder="1" applyAlignment="1" applyProtection="1">
      <alignment horizontal="center"/>
    </xf>
    <xf numFmtId="164" fontId="4" fillId="5" borderId="13" xfId="1" applyNumberFormat="1" applyFont="1" applyFill="1" applyBorder="1" applyAlignment="1" applyProtection="1">
      <alignment horizontal="center"/>
    </xf>
    <xf numFmtId="164" fontId="4" fillId="0" borderId="9" xfId="1" applyNumberFormat="1" applyFont="1" applyFill="1" applyBorder="1" applyAlignment="1" applyProtection="1">
      <alignment horizontal="center"/>
    </xf>
    <xf numFmtId="164" fontId="4" fillId="6" borderId="9" xfId="1" applyNumberFormat="1" applyFont="1" applyFill="1" applyBorder="1" applyAlignment="1" applyProtection="1">
      <alignment horizontal="center"/>
    </xf>
    <xf numFmtId="166" fontId="4" fillId="0" borderId="9" xfId="1" applyNumberFormat="1" applyFont="1" applyFill="1" applyBorder="1" applyAlignment="1" applyProtection="1">
      <alignment horizontal="center"/>
    </xf>
    <xf numFmtId="164" fontId="4" fillId="0" borderId="9" xfId="1" applyNumberFormat="1" applyFont="1" applyFill="1" applyBorder="1" applyAlignment="1" applyProtection="1">
      <alignment horizontal="center"/>
      <protection locked="0"/>
    </xf>
    <xf numFmtId="164" fontId="4" fillId="7" borderId="9" xfId="1" applyNumberFormat="1" applyFont="1" applyFill="1" applyBorder="1" applyAlignment="1" applyProtection="1">
      <alignment horizontal="center"/>
      <protection locked="0"/>
    </xf>
    <xf numFmtId="166" fontId="4" fillId="0" borderId="9" xfId="1" applyNumberFormat="1" applyFont="1" applyFill="1" applyBorder="1" applyAlignment="1" applyProtection="1">
      <alignment horizontal="center"/>
      <protection locked="0"/>
    </xf>
    <xf numFmtId="44" fontId="4" fillId="0" borderId="9" xfId="1" applyFont="1" applyFill="1" applyBorder="1" applyAlignment="1" applyProtection="1">
      <alignment horizontal="center"/>
      <protection locked="0"/>
    </xf>
    <xf numFmtId="166" fontId="4" fillId="0" borderId="9" xfId="1" applyNumberFormat="1" applyFont="1" applyBorder="1"/>
    <xf numFmtId="44" fontId="4" fillId="0" borderId="9" xfId="0" applyNumberFormat="1" applyFont="1" applyBorder="1"/>
    <xf numFmtId="167" fontId="4" fillId="0" borderId="9" xfId="0" applyNumberFormat="1" applyFont="1" applyBorder="1"/>
    <xf numFmtId="2" fontId="4" fillId="0" borderId="0" xfId="0" applyNumberFormat="1" applyFont="1"/>
    <xf numFmtId="164" fontId="4" fillId="0" borderId="9" xfId="1" applyNumberFormat="1" applyFont="1" applyBorder="1"/>
    <xf numFmtId="166" fontId="4" fillId="0" borderId="9" xfId="1" applyNumberFormat="1" applyFont="1" applyFill="1" applyBorder="1" applyAlignment="1"/>
    <xf numFmtId="44" fontId="4" fillId="0" borderId="9" xfId="1" applyNumberFormat="1" applyFont="1" applyFill="1" applyBorder="1" applyAlignment="1" applyProtection="1">
      <alignment horizontal="center"/>
      <protection locked="0"/>
    </xf>
    <xf numFmtId="44" fontId="4" fillId="0" borderId="14" xfId="0" applyNumberFormat="1" applyFont="1" applyBorder="1"/>
    <xf numFmtId="44" fontId="4" fillId="0" borderId="14" xfId="1" applyFont="1" applyBorder="1"/>
    <xf numFmtId="0" fontId="4" fillId="0" borderId="0" xfId="0" applyFont="1"/>
    <xf numFmtId="0" fontId="4" fillId="0" borderId="15" xfId="3" applyNumberFormat="1" applyFont="1" applyFill="1" applyBorder="1" applyAlignment="1" applyProtection="1">
      <alignment horizontal="center"/>
    </xf>
    <xf numFmtId="0" fontId="4" fillId="4" borderId="16" xfId="3" applyNumberFormat="1" applyFont="1" applyFill="1" applyBorder="1" applyAlignment="1" applyProtection="1">
      <alignment horizontal="center"/>
    </xf>
    <xf numFmtId="3" fontId="4" fillId="0" borderId="15" xfId="3" applyNumberFormat="1" applyFont="1" applyFill="1" applyBorder="1" applyAlignment="1" applyProtection="1">
      <alignment horizontal="center"/>
    </xf>
    <xf numFmtId="164" fontId="4" fillId="5" borderId="17" xfId="1" applyNumberFormat="1" applyFont="1" applyFill="1" applyBorder="1" applyAlignment="1" applyProtection="1">
      <alignment horizontal="center"/>
    </xf>
    <xf numFmtId="164" fontId="4" fillId="0" borderId="14" xfId="1" applyNumberFormat="1" applyFont="1" applyFill="1" applyBorder="1" applyAlignment="1" applyProtection="1">
      <alignment horizontal="center"/>
    </xf>
    <xf numFmtId="164" fontId="4" fillId="6" borderId="14" xfId="1" applyNumberFormat="1" applyFont="1" applyFill="1" applyBorder="1" applyAlignment="1" applyProtection="1">
      <alignment horizontal="center"/>
    </xf>
    <xf numFmtId="166" fontId="4" fillId="0" borderId="14" xfId="1" applyNumberFormat="1" applyFont="1" applyFill="1" applyBorder="1" applyAlignment="1" applyProtection="1">
      <alignment horizontal="center"/>
    </xf>
    <xf numFmtId="164" fontId="4" fillId="0" borderId="14" xfId="1" applyNumberFormat="1" applyFont="1" applyFill="1" applyBorder="1" applyAlignment="1" applyProtection="1">
      <alignment horizontal="center"/>
      <protection locked="0"/>
    </xf>
    <xf numFmtId="164" fontId="4" fillId="7" borderId="14" xfId="1" applyNumberFormat="1" applyFont="1" applyFill="1" applyBorder="1" applyAlignment="1" applyProtection="1">
      <alignment horizontal="center"/>
      <protection locked="0"/>
    </xf>
    <xf numFmtId="166" fontId="4" fillId="0" borderId="14" xfId="1" applyNumberFormat="1" applyFont="1" applyFill="1" applyBorder="1" applyAlignment="1" applyProtection="1">
      <alignment horizontal="center"/>
      <protection locked="0"/>
    </xf>
    <xf numFmtId="166" fontId="4" fillId="0" borderId="14" xfId="1" applyNumberFormat="1" applyFont="1" applyBorder="1"/>
    <xf numFmtId="167" fontId="4" fillId="0" borderId="14" xfId="0" applyNumberFormat="1" applyFont="1" applyBorder="1"/>
    <xf numFmtId="164" fontId="4" fillId="0" borderId="14" xfId="1" applyNumberFormat="1" applyFont="1" applyBorder="1"/>
    <xf numFmtId="166" fontId="4" fillId="0" borderId="14" xfId="1" applyNumberFormat="1" applyFont="1" applyFill="1" applyBorder="1" applyAlignment="1"/>
    <xf numFmtId="0" fontId="4" fillId="0" borderId="9" xfId="1" applyNumberFormat="1" applyFont="1" applyFill="1" applyBorder="1" applyAlignment="1" applyProtection="1">
      <alignment horizontal="center"/>
      <protection locked="0"/>
    </xf>
    <xf numFmtId="0" fontId="4" fillId="0" borderId="12" xfId="3" applyNumberFormat="1" applyFont="1" applyFill="1" applyBorder="1" applyAlignment="1" applyProtection="1">
      <alignment horizontal="center"/>
    </xf>
    <xf numFmtId="0" fontId="4" fillId="4" borderId="18" xfId="3" applyNumberFormat="1" applyFont="1" applyFill="1" applyBorder="1" applyAlignment="1" applyProtection="1">
      <alignment horizontal="center"/>
    </xf>
    <xf numFmtId="164" fontId="4" fillId="0" borderId="14" xfId="1" applyNumberFormat="1" applyFont="1" applyFill="1" applyBorder="1"/>
    <xf numFmtId="0" fontId="4" fillId="0" borderId="19" xfId="3" applyNumberFormat="1" applyFont="1" applyFill="1" applyBorder="1" applyAlignment="1" applyProtection="1">
      <alignment horizontal="center"/>
    </xf>
    <xf numFmtId="0" fontId="4" fillId="4" borderId="20" xfId="3" applyNumberFormat="1" applyFont="1" applyFill="1" applyBorder="1" applyAlignment="1" applyProtection="1">
      <alignment horizontal="center"/>
    </xf>
    <xf numFmtId="0" fontId="4" fillId="4" borderId="15" xfId="3" applyNumberFormat="1" applyFont="1" applyFill="1" applyBorder="1" applyAlignment="1" applyProtection="1">
      <alignment horizontal="center"/>
    </xf>
    <xf numFmtId="0" fontId="0" fillId="0" borderId="0" xfId="0" applyFill="1" applyAlignment="1"/>
    <xf numFmtId="0" fontId="3" fillId="0" borderId="0" xfId="3" applyNumberFormat="1" applyFont="1" applyFill="1" applyBorder="1" applyAlignment="1" applyProtection="1">
      <protection locked="0"/>
    </xf>
    <xf numFmtId="0" fontId="3" fillId="0" borderId="0" xfId="3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">
    <cellStyle name="Currency" xfId="1" builtinId="4"/>
    <cellStyle name="Normal" xfId="0" builtinId="0"/>
    <cellStyle name="Normal 5" xfId="3" xr:uid="{00000000-0005-0000-0000-000002000000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>
      <selection activeCell="C1" sqref="C1:I2"/>
    </sheetView>
  </sheetViews>
  <sheetFormatPr defaultRowHeight="15" x14ac:dyDescent="0.25"/>
  <cols>
    <col min="1" max="1" width="21.140625" customWidth="1"/>
    <col min="2" max="2" width="13.7109375" customWidth="1"/>
    <col min="3" max="3" width="14.28515625" bestFit="1" customWidth="1"/>
    <col min="4" max="5" width="17.7109375" customWidth="1"/>
    <col min="6" max="6" width="11.140625" customWidth="1"/>
    <col min="7" max="7" width="11.5703125" bestFit="1" customWidth="1"/>
    <col min="8" max="8" width="9.140625" bestFit="1" customWidth="1"/>
    <col min="9" max="9" width="11.5703125" bestFit="1" customWidth="1"/>
    <col min="10" max="10" width="11.5703125" hidden="1" customWidth="1"/>
    <col min="11" max="11" width="15.140625" hidden="1" customWidth="1"/>
    <col min="12" max="12" width="14.85546875" hidden="1" customWidth="1"/>
  </cols>
  <sheetData>
    <row r="1" spans="1:12" x14ac:dyDescent="0.25">
      <c r="C1" s="118" t="s">
        <v>55</v>
      </c>
      <c r="D1" s="118"/>
      <c r="E1" s="118"/>
      <c r="F1" s="118"/>
      <c r="G1" s="118"/>
      <c r="H1" s="118"/>
      <c r="I1" s="118"/>
    </row>
    <row r="2" spans="1:12" ht="15.75" thickBot="1" x14ac:dyDescent="0.3">
      <c r="C2" s="118"/>
      <c r="D2" s="118"/>
      <c r="E2" s="118"/>
      <c r="F2" s="118"/>
      <c r="G2" s="118"/>
      <c r="H2" s="118"/>
      <c r="I2" s="118"/>
    </row>
    <row r="3" spans="1:12" ht="76.5" thickTop="1" thickBot="1" x14ac:dyDescent="0.3">
      <c r="A3" s="26" t="s">
        <v>2</v>
      </c>
      <c r="B3" s="5" t="s">
        <v>3</v>
      </c>
      <c r="C3" s="6" t="s">
        <v>52</v>
      </c>
      <c r="D3" s="6" t="s">
        <v>1</v>
      </c>
      <c r="E3" s="6" t="s">
        <v>7</v>
      </c>
      <c r="F3" s="6" t="s">
        <v>53</v>
      </c>
      <c r="G3" s="6" t="s">
        <v>0</v>
      </c>
      <c r="H3" s="6" t="s">
        <v>8</v>
      </c>
      <c r="I3" s="6" t="s">
        <v>54</v>
      </c>
      <c r="J3" s="7" t="s">
        <v>5</v>
      </c>
      <c r="K3" s="6" t="s">
        <v>6</v>
      </c>
      <c r="L3" s="10" t="s">
        <v>4</v>
      </c>
    </row>
    <row r="4" spans="1:12" ht="15.75" thickTop="1" x14ac:dyDescent="0.25">
      <c r="A4" s="22"/>
      <c r="B4" s="22"/>
      <c r="C4" s="23"/>
      <c r="D4" s="23"/>
      <c r="E4" s="27">
        <v>0</v>
      </c>
      <c r="F4" s="23"/>
      <c r="G4" s="23"/>
      <c r="H4" s="23"/>
      <c r="I4" s="23"/>
      <c r="J4" s="24"/>
      <c r="K4" s="23"/>
      <c r="L4" s="25"/>
    </row>
    <row r="5" spans="1:12" x14ac:dyDescent="0.25">
      <c r="A5" s="12" t="s">
        <v>9</v>
      </c>
      <c r="B5" s="13">
        <v>8</v>
      </c>
      <c r="C5" s="2">
        <v>31677</v>
      </c>
      <c r="D5" s="3">
        <v>0</v>
      </c>
      <c r="E5" s="3">
        <f>C5*$E$4</f>
        <v>0</v>
      </c>
      <c r="F5" s="2">
        <v>300</v>
      </c>
      <c r="G5" s="3">
        <f>C5+D5+F5+E5</f>
        <v>31977</v>
      </c>
      <c r="H5" s="3">
        <f>G5/260</f>
        <v>122.98846153846154</v>
      </c>
      <c r="I5" s="3">
        <f>G5+H5</f>
        <v>32099.988461538462</v>
      </c>
      <c r="J5" s="17"/>
      <c r="K5" s="18"/>
      <c r="L5" s="11" t="e">
        <f>#REF!-K5</f>
        <v>#REF!</v>
      </c>
    </row>
    <row r="6" spans="1:12" x14ac:dyDescent="0.25">
      <c r="A6" s="21"/>
      <c r="B6" s="15"/>
      <c r="C6" s="1"/>
      <c r="D6" s="4">
        <v>0</v>
      </c>
      <c r="E6" s="4">
        <f t="shared" ref="E6:E23" si="0">C6*$E$4</f>
        <v>0</v>
      </c>
      <c r="F6" s="1"/>
      <c r="G6" s="4">
        <f t="shared" ref="G6:G23" si="1">C6+D6+F6+E6</f>
        <v>0</v>
      </c>
      <c r="H6" s="4">
        <f t="shared" ref="H6:H23" si="2">G6/260</f>
        <v>0</v>
      </c>
      <c r="I6" s="4">
        <f t="shared" ref="I6:I23" si="3">G6+H6</f>
        <v>0</v>
      </c>
      <c r="J6" s="19"/>
      <c r="K6" s="20"/>
      <c r="L6" s="9" t="e">
        <f>#REF!-K6</f>
        <v>#REF!</v>
      </c>
    </row>
    <row r="7" spans="1:12" x14ac:dyDescent="0.25">
      <c r="A7" s="12"/>
      <c r="B7" s="13"/>
      <c r="C7" s="2"/>
      <c r="D7" s="3">
        <v>0</v>
      </c>
      <c r="E7" s="3">
        <f t="shared" si="0"/>
        <v>0</v>
      </c>
      <c r="F7" s="2"/>
      <c r="G7" s="3">
        <f t="shared" si="1"/>
        <v>0</v>
      </c>
      <c r="H7" s="3">
        <f t="shared" si="2"/>
        <v>0</v>
      </c>
      <c r="I7" s="3">
        <f t="shared" si="3"/>
        <v>0</v>
      </c>
      <c r="J7" s="17"/>
      <c r="K7" s="18"/>
      <c r="L7" s="11" t="e">
        <f>#REF!-K7</f>
        <v>#REF!</v>
      </c>
    </row>
    <row r="8" spans="1:12" x14ac:dyDescent="0.25">
      <c r="A8" s="14"/>
      <c r="B8" s="15"/>
      <c r="C8" s="1"/>
      <c r="D8" s="4">
        <v>0</v>
      </c>
      <c r="E8" s="4">
        <f t="shared" si="0"/>
        <v>0</v>
      </c>
      <c r="F8" s="1"/>
      <c r="G8" s="4">
        <f t="shared" si="1"/>
        <v>0</v>
      </c>
      <c r="H8" s="4">
        <f t="shared" si="2"/>
        <v>0</v>
      </c>
      <c r="I8" s="4">
        <f t="shared" si="3"/>
        <v>0</v>
      </c>
      <c r="J8" s="19"/>
      <c r="K8" s="20"/>
      <c r="L8" s="9" t="e">
        <f>#REF!-K8</f>
        <v>#REF!</v>
      </c>
    </row>
    <row r="9" spans="1:12" x14ac:dyDescent="0.25">
      <c r="A9" s="12"/>
      <c r="B9" s="13"/>
      <c r="C9" s="2"/>
      <c r="D9" s="3">
        <v>0</v>
      </c>
      <c r="E9" s="3">
        <f t="shared" si="0"/>
        <v>0</v>
      </c>
      <c r="F9" s="2"/>
      <c r="G9" s="3">
        <f t="shared" si="1"/>
        <v>0</v>
      </c>
      <c r="H9" s="3">
        <f t="shared" si="2"/>
        <v>0</v>
      </c>
      <c r="I9" s="3">
        <f t="shared" si="3"/>
        <v>0</v>
      </c>
      <c r="J9" s="17"/>
      <c r="K9" s="18"/>
      <c r="L9" s="11" t="e">
        <f>#REF!-K9</f>
        <v>#REF!</v>
      </c>
    </row>
    <row r="10" spans="1:12" x14ac:dyDescent="0.25">
      <c r="A10" s="21"/>
      <c r="B10" s="16"/>
      <c r="C10" s="1"/>
      <c r="D10" s="4">
        <v>0</v>
      </c>
      <c r="E10" s="4">
        <f t="shared" si="0"/>
        <v>0</v>
      </c>
      <c r="F10" s="1"/>
      <c r="G10" s="4">
        <f t="shared" si="1"/>
        <v>0</v>
      </c>
      <c r="H10" s="4">
        <f t="shared" si="2"/>
        <v>0</v>
      </c>
      <c r="I10" s="4">
        <f t="shared" si="3"/>
        <v>0</v>
      </c>
      <c r="J10" s="19"/>
      <c r="K10" s="20"/>
      <c r="L10" s="9" t="e">
        <f>#REF!-K10</f>
        <v>#REF!</v>
      </c>
    </row>
    <row r="11" spans="1:12" x14ac:dyDescent="0.25">
      <c r="A11" s="12"/>
      <c r="B11" s="13"/>
      <c r="C11" s="2"/>
      <c r="D11" s="3">
        <v>0</v>
      </c>
      <c r="E11" s="3">
        <f t="shared" si="0"/>
        <v>0</v>
      </c>
      <c r="F11" s="2"/>
      <c r="G11" s="3">
        <f t="shared" si="1"/>
        <v>0</v>
      </c>
      <c r="H11" s="3">
        <f t="shared" si="2"/>
        <v>0</v>
      </c>
      <c r="I11" s="3">
        <f t="shared" si="3"/>
        <v>0</v>
      </c>
      <c r="J11" s="17"/>
      <c r="K11" s="18"/>
      <c r="L11" s="11" t="e">
        <f>#REF!-K11</f>
        <v>#REF!</v>
      </c>
    </row>
    <row r="12" spans="1:12" x14ac:dyDescent="0.25">
      <c r="A12" s="21"/>
      <c r="B12" s="16"/>
      <c r="C12" s="1"/>
      <c r="D12" s="4">
        <v>0</v>
      </c>
      <c r="E12" s="4">
        <f t="shared" si="0"/>
        <v>0</v>
      </c>
      <c r="F12" s="1"/>
      <c r="G12" s="4">
        <f t="shared" si="1"/>
        <v>0</v>
      </c>
      <c r="H12" s="4">
        <f t="shared" si="2"/>
        <v>0</v>
      </c>
      <c r="I12" s="4">
        <f t="shared" si="3"/>
        <v>0</v>
      </c>
      <c r="J12" s="19"/>
      <c r="K12" s="20"/>
      <c r="L12" s="9" t="e">
        <f>#REF!-K12</f>
        <v>#REF!</v>
      </c>
    </row>
    <row r="13" spans="1:12" x14ac:dyDescent="0.25">
      <c r="A13" s="12"/>
      <c r="B13" s="13"/>
      <c r="C13" s="2"/>
      <c r="D13" s="3">
        <v>0</v>
      </c>
      <c r="E13" s="3">
        <f t="shared" si="0"/>
        <v>0</v>
      </c>
      <c r="F13" s="2"/>
      <c r="G13" s="3">
        <f t="shared" si="1"/>
        <v>0</v>
      </c>
      <c r="H13" s="3">
        <f t="shared" si="2"/>
        <v>0</v>
      </c>
      <c r="I13" s="3">
        <f t="shared" si="3"/>
        <v>0</v>
      </c>
      <c r="J13" s="17"/>
      <c r="K13" s="18"/>
      <c r="L13" s="11" t="e">
        <f>#REF!-K13</f>
        <v>#REF!</v>
      </c>
    </row>
    <row r="14" spans="1:12" x14ac:dyDescent="0.25">
      <c r="A14" s="21"/>
      <c r="B14" s="15"/>
      <c r="C14" s="1"/>
      <c r="D14" s="4">
        <v>0</v>
      </c>
      <c r="E14" s="4">
        <f t="shared" si="0"/>
        <v>0</v>
      </c>
      <c r="F14" s="1"/>
      <c r="G14" s="4">
        <f t="shared" si="1"/>
        <v>0</v>
      </c>
      <c r="H14" s="4">
        <f t="shared" si="2"/>
        <v>0</v>
      </c>
      <c r="I14" s="4">
        <f t="shared" si="3"/>
        <v>0</v>
      </c>
      <c r="J14" s="19"/>
      <c r="K14" s="20"/>
      <c r="L14" s="9" t="e">
        <f>#REF!-K14</f>
        <v>#REF!</v>
      </c>
    </row>
    <row r="15" spans="1:12" x14ac:dyDescent="0.25">
      <c r="A15" s="12"/>
      <c r="B15" s="13"/>
      <c r="C15" s="2"/>
      <c r="D15" s="3">
        <v>0</v>
      </c>
      <c r="E15" s="3">
        <f t="shared" si="0"/>
        <v>0</v>
      </c>
      <c r="F15" s="2"/>
      <c r="G15" s="3">
        <f t="shared" si="1"/>
        <v>0</v>
      </c>
      <c r="H15" s="3">
        <f t="shared" si="2"/>
        <v>0</v>
      </c>
      <c r="I15" s="3">
        <f t="shared" si="3"/>
        <v>0</v>
      </c>
      <c r="J15" s="17"/>
      <c r="K15" s="18"/>
      <c r="L15" s="11" t="e">
        <f>#REF!-K15</f>
        <v>#REF!</v>
      </c>
    </row>
    <row r="16" spans="1:12" x14ac:dyDescent="0.25">
      <c r="A16" s="14"/>
      <c r="B16" s="16"/>
      <c r="C16" s="1"/>
      <c r="D16" s="4">
        <v>0</v>
      </c>
      <c r="E16" s="4">
        <f t="shared" si="0"/>
        <v>0</v>
      </c>
      <c r="F16" s="1"/>
      <c r="G16" s="4">
        <f t="shared" si="1"/>
        <v>0</v>
      </c>
      <c r="H16" s="4">
        <f t="shared" si="2"/>
        <v>0</v>
      </c>
      <c r="I16" s="4">
        <f t="shared" si="3"/>
        <v>0</v>
      </c>
      <c r="J16" s="19"/>
      <c r="K16" s="20"/>
      <c r="L16" s="9" t="e">
        <f>#REF!-K16</f>
        <v>#REF!</v>
      </c>
    </row>
    <row r="17" spans="1:12" x14ac:dyDescent="0.25">
      <c r="A17" s="12"/>
      <c r="B17" s="13"/>
      <c r="C17" s="2"/>
      <c r="D17" s="3">
        <v>0</v>
      </c>
      <c r="E17" s="3">
        <f t="shared" si="0"/>
        <v>0</v>
      </c>
      <c r="F17" s="2"/>
      <c r="G17" s="3">
        <f t="shared" si="1"/>
        <v>0</v>
      </c>
      <c r="H17" s="3">
        <f t="shared" si="2"/>
        <v>0</v>
      </c>
      <c r="I17" s="3">
        <f t="shared" si="3"/>
        <v>0</v>
      </c>
      <c r="J17" s="17"/>
      <c r="K17" s="18"/>
      <c r="L17" s="11" t="e">
        <f>#REF!-K17</f>
        <v>#REF!</v>
      </c>
    </row>
    <row r="18" spans="1:12" x14ac:dyDescent="0.25">
      <c r="A18" s="14"/>
      <c r="B18" s="15"/>
      <c r="C18" s="1"/>
      <c r="D18" s="4">
        <v>0</v>
      </c>
      <c r="E18" s="4">
        <f t="shared" si="0"/>
        <v>0</v>
      </c>
      <c r="F18" s="1"/>
      <c r="G18" s="4">
        <f t="shared" si="1"/>
        <v>0</v>
      </c>
      <c r="H18" s="4">
        <f t="shared" si="2"/>
        <v>0</v>
      </c>
      <c r="I18" s="4">
        <f t="shared" si="3"/>
        <v>0</v>
      </c>
      <c r="J18" s="19"/>
      <c r="K18" s="20"/>
      <c r="L18" s="9" t="e">
        <f>#REF!-K18</f>
        <v>#REF!</v>
      </c>
    </row>
    <row r="19" spans="1:12" x14ac:dyDescent="0.25">
      <c r="A19" s="12"/>
      <c r="B19" s="13"/>
      <c r="C19" s="2"/>
      <c r="D19" s="3">
        <v>0</v>
      </c>
      <c r="E19" s="3">
        <f t="shared" si="0"/>
        <v>0</v>
      </c>
      <c r="F19" s="2"/>
      <c r="G19" s="3">
        <f t="shared" si="1"/>
        <v>0</v>
      </c>
      <c r="H19" s="3">
        <f t="shared" si="2"/>
        <v>0</v>
      </c>
      <c r="I19" s="3">
        <f t="shared" si="3"/>
        <v>0</v>
      </c>
      <c r="J19" s="17"/>
      <c r="K19" s="18"/>
      <c r="L19" s="11" t="e">
        <f>#REF!-K19</f>
        <v>#REF!</v>
      </c>
    </row>
    <row r="20" spans="1:12" x14ac:dyDescent="0.25">
      <c r="A20" s="14"/>
      <c r="B20" s="16"/>
      <c r="C20" s="1"/>
      <c r="D20" s="4">
        <v>0</v>
      </c>
      <c r="E20" s="4">
        <f t="shared" si="0"/>
        <v>0</v>
      </c>
      <c r="F20" s="1"/>
      <c r="G20" s="4">
        <f t="shared" si="1"/>
        <v>0</v>
      </c>
      <c r="H20" s="4">
        <f t="shared" si="2"/>
        <v>0</v>
      </c>
      <c r="I20" s="4">
        <f t="shared" si="3"/>
        <v>0</v>
      </c>
      <c r="J20" s="19"/>
      <c r="K20" s="20"/>
      <c r="L20" s="9" t="e">
        <f>#REF!-K20</f>
        <v>#REF!</v>
      </c>
    </row>
    <row r="21" spans="1:12" x14ac:dyDescent="0.25">
      <c r="A21" s="12"/>
      <c r="B21" s="13"/>
      <c r="C21" s="2"/>
      <c r="D21" s="3">
        <v>0</v>
      </c>
      <c r="E21" s="3">
        <f t="shared" si="0"/>
        <v>0</v>
      </c>
      <c r="F21" s="2"/>
      <c r="G21" s="3">
        <f t="shared" si="1"/>
        <v>0</v>
      </c>
      <c r="H21" s="3">
        <f t="shared" si="2"/>
        <v>0</v>
      </c>
      <c r="I21" s="3">
        <f t="shared" si="3"/>
        <v>0</v>
      </c>
      <c r="J21" s="17"/>
      <c r="K21" s="18"/>
      <c r="L21" s="11" t="e">
        <f>#REF!-K21</f>
        <v>#REF!</v>
      </c>
    </row>
    <row r="22" spans="1:12" x14ac:dyDescent="0.25">
      <c r="A22" s="21"/>
      <c r="B22" s="16"/>
      <c r="C22" s="1"/>
      <c r="D22" s="4">
        <v>0</v>
      </c>
      <c r="E22" s="4">
        <f t="shared" si="0"/>
        <v>0</v>
      </c>
      <c r="F22" s="1"/>
      <c r="G22" s="4">
        <f t="shared" si="1"/>
        <v>0</v>
      </c>
      <c r="H22" s="4">
        <f t="shared" si="2"/>
        <v>0</v>
      </c>
      <c r="I22" s="4">
        <f t="shared" si="3"/>
        <v>0</v>
      </c>
      <c r="J22" s="19"/>
      <c r="K22" s="20"/>
      <c r="L22" s="9" t="e">
        <f>#REF!-K22</f>
        <v>#REF!</v>
      </c>
    </row>
    <row r="23" spans="1:12" x14ac:dyDescent="0.25">
      <c r="A23" s="12"/>
      <c r="B23" s="13"/>
      <c r="C23" s="2"/>
      <c r="D23" s="3">
        <v>0</v>
      </c>
      <c r="E23" s="3">
        <f t="shared" si="0"/>
        <v>0</v>
      </c>
      <c r="F23" s="2"/>
      <c r="G23" s="3">
        <f t="shared" si="1"/>
        <v>0</v>
      </c>
      <c r="H23" s="3">
        <f t="shared" si="2"/>
        <v>0</v>
      </c>
      <c r="I23" s="3">
        <f t="shared" si="3"/>
        <v>0</v>
      </c>
      <c r="J23" s="17"/>
      <c r="K23" s="18"/>
      <c r="L23" s="11" t="e">
        <f>#REF!-K23</f>
        <v>#REF!</v>
      </c>
    </row>
    <row r="25" spans="1:12" x14ac:dyDescent="0.25">
      <c r="C25" s="8">
        <f>SUM(C6:C23)</f>
        <v>0</v>
      </c>
      <c r="F25" s="8">
        <f>SUM(F6:F23)</f>
        <v>0</v>
      </c>
      <c r="G25" s="9">
        <f>SUM(G6:G24)</f>
        <v>0</v>
      </c>
      <c r="I25" s="9">
        <f>SUM(I6:I24)</f>
        <v>0</v>
      </c>
      <c r="L25" s="9" t="e">
        <f>SUM(L5:L23)</f>
        <v>#REF!</v>
      </c>
    </row>
  </sheetData>
  <sheetProtection formatRows="0" insertRows="0" selectLockedCells="1"/>
  <mergeCells count="1">
    <mergeCell ref="C1:I2"/>
  </mergeCells>
  <pageMargins left="0.45" right="0.45" top="0.75" bottom="0.75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64"/>
  <sheetViews>
    <sheetView workbookViewId="0">
      <selection activeCell="AO13" sqref="AO13"/>
    </sheetView>
  </sheetViews>
  <sheetFormatPr defaultColWidth="19.5703125" defaultRowHeight="15" x14ac:dyDescent="0.25"/>
  <cols>
    <col min="1" max="1" width="21.7109375" customWidth="1"/>
    <col min="2" max="2" width="9.140625" hidden="1" customWidth="1"/>
    <col min="3" max="3" width="5.7109375" hidden="1" customWidth="1"/>
    <col min="4" max="4" width="9.140625" hidden="1" customWidth="1"/>
    <col min="5" max="5" width="6.28515625" hidden="1" customWidth="1"/>
    <col min="6" max="6" width="9.140625" hidden="1" customWidth="1"/>
    <col min="7" max="7" width="12.85546875" hidden="1" customWidth="1"/>
    <col min="8" max="8" width="7.5703125" hidden="1" customWidth="1"/>
    <col min="9" max="9" width="9.140625" hidden="1" customWidth="1"/>
    <col min="10" max="10" width="14.7109375" hidden="1" customWidth="1"/>
    <col min="11" max="11" width="17.42578125" hidden="1" customWidth="1"/>
    <col min="12" max="12" width="14.42578125" hidden="1" customWidth="1"/>
    <col min="13" max="13" width="10" hidden="1" customWidth="1"/>
    <col min="14" max="14" width="9.5703125" hidden="1" customWidth="1"/>
    <col min="15" max="15" width="11" hidden="1" customWidth="1"/>
    <col min="16" max="16" width="10" hidden="1" customWidth="1"/>
    <col min="17" max="17" width="9" hidden="1" customWidth="1"/>
    <col min="18" max="18" width="7.42578125" hidden="1" customWidth="1"/>
    <col min="19" max="19" width="9.85546875" hidden="1" customWidth="1"/>
    <col min="20" max="20" width="22.42578125" hidden="1" customWidth="1"/>
    <col min="21" max="21" width="19.140625" style="114" hidden="1" customWidth="1"/>
    <col min="22" max="22" width="19" style="114" hidden="1" customWidth="1"/>
    <col min="23" max="23" width="10" hidden="1" customWidth="1"/>
    <col min="24" max="24" width="11" hidden="1" customWidth="1"/>
    <col min="25" max="25" width="10" hidden="1" customWidth="1"/>
    <col min="26" max="26" width="17" hidden="1" customWidth="1"/>
    <col min="27" max="27" width="0" hidden="1" customWidth="1"/>
    <col min="28" max="28" width="9.140625" hidden="1" customWidth="1"/>
    <col min="29" max="29" width="12.140625" hidden="1" customWidth="1"/>
    <col min="30" max="30" width="7.5703125" hidden="1" customWidth="1"/>
    <col min="31" max="31" width="9.140625" bestFit="1" customWidth="1"/>
    <col min="32" max="32" width="14.7109375" hidden="1" customWidth="1"/>
    <col min="33" max="33" width="17.42578125" hidden="1" customWidth="1"/>
    <col min="34" max="34" width="14.42578125" hidden="1" customWidth="1"/>
    <col min="35" max="35" width="10" hidden="1" customWidth="1"/>
    <col min="36" max="37" width="11" hidden="1" customWidth="1"/>
    <col min="38" max="38" width="10" hidden="1" customWidth="1"/>
    <col min="39" max="39" width="9" bestFit="1" customWidth="1"/>
    <col min="257" max="257" width="21.7109375" customWidth="1"/>
    <col min="258" max="286" width="0" hidden="1" customWidth="1"/>
    <col min="287" max="287" width="9.140625" bestFit="1" customWidth="1"/>
    <col min="288" max="288" width="0" hidden="1" customWidth="1"/>
    <col min="289" max="289" width="17.42578125" bestFit="1" customWidth="1"/>
    <col min="290" max="290" width="14.42578125" bestFit="1" customWidth="1"/>
    <col min="291" max="294" width="0" hidden="1" customWidth="1"/>
    <col min="295" max="295" width="9" bestFit="1" customWidth="1"/>
    <col min="513" max="513" width="21.7109375" customWidth="1"/>
    <col min="514" max="542" width="0" hidden="1" customWidth="1"/>
    <col min="543" max="543" width="9.140625" bestFit="1" customWidth="1"/>
    <col min="544" max="544" width="0" hidden="1" customWidth="1"/>
    <col min="545" max="545" width="17.42578125" bestFit="1" customWidth="1"/>
    <col min="546" max="546" width="14.42578125" bestFit="1" customWidth="1"/>
    <col min="547" max="550" width="0" hidden="1" customWidth="1"/>
    <col min="551" max="551" width="9" bestFit="1" customWidth="1"/>
    <col min="769" max="769" width="21.7109375" customWidth="1"/>
    <col min="770" max="798" width="0" hidden="1" customWidth="1"/>
    <col min="799" max="799" width="9.140625" bestFit="1" customWidth="1"/>
    <col min="800" max="800" width="0" hidden="1" customWidth="1"/>
    <col min="801" max="801" width="17.42578125" bestFit="1" customWidth="1"/>
    <col min="802" max="802" width="14.42578125" bestFit="1" customWidth="1"/>
    <col min="803" max="806" width="0" hidden="1" customWidth="1"/>
    <col min="807" max="807" width="9" bestFit="1" customWidth="1"/>
    <col min="1025" max="1025" width="21.7109375" customWidth="1"/>
    <col min="1026" max="1054" width="0" hidden="1" customWidth="1"/>
    <col min="1055" max="1055" width="9.140625" bestFit="1" customWidth="1"/>
    <col min="1056" max="1056" width="0" hidden="1" customWidth="1"/>
    <col min="1057" max="1057" width="17.42578125" bestFit="1" customWidth="1"/>
    <col min="1058" max="1058" width="14.42578125" bestFit="1" customWidth="1"/>
    <col min="1059" max="1062" width="0" hidden="1" customWidth="1"/>
    <col min="1063" max="1063" width="9" bestFit="1" customWidth="1"/>
    <col min="1281" max="1281" width="21.7109375" customWidth="1"/>
    <col min="1282" max="1310" width="0" hidden="1" customWidth="1"/>
    <col min="1311" max="1311" width="9.140625" bestFit="1" customWidth="1"/>
    <col min="1312" max="1312" width="0" hidden="1" customWidth="1"/>
    <col min="1313" max="1313" width="17.42578125" bestFit="1" customWidth="1"/>
    <col min="1314" max="1314" width="14.42578125" bestFit="1" customWidth="1"/>
    <col min="1315" max="1318" width="0" hidden="1" customWidth="1"/>
    <col min="1319" max="1319" width="9" bestFit="1" customWidth="1"/>
    <col min="1537" max="1537" width="21.7109375" customWidth="1"/>
    <col min="1538" max="1566" width="0" hidden="1" customWidth="1"/>
    <col min="1567" max="1567" width="9.140625" bestFit="1" customWidth="1"/>
    <col min="1568" max="1568" width="0" hidden="1" customWidth="1"/>
    <col min="1569" max="1569" width="17.42578125" bestFit="1" customWidth="1"/>
    <col min="1570" max="1570" width="14.42578125" bestFit="1" customWidth="1"/>
    <col min="1571" max="1574" width="0" hidden="1" customWidth="1"/>
    <col min="1575" max="1575" width="9" bestFit="1" customWidth="1"/>
    <col min="1793" max="1793" width="21.7109375" customWidth="1"/>
    <col min="1794" max="1822" width="0" hidden="1" customWidth="1"/>
    <col min="1823" max="1823" width="9.140625" bestFit="1" customWidth="1"/>
    <col min="1824" max="1824" width="0" hidden="1" customWidth="1"/>
    <col min="1825" max="1825" width="17.42578125" bestFit="1" customWidth="1"/>
    <col min="1826" max="1826" width="14.42578125" bestFit="1" customWidth="1"/>
    <col min="1827" max="1830" width="0" hidden="1" customWidth="1"/>
    <col min="1831" max="1831" width="9" bestFit="1" customWidth="1"/>
    <col min="2049" max="2049" width="21.7109375" customWidth="1"/>
    <col min="2050" max="2078" width="0" hidden="1" customWidth="1"/>
    <col min="2079" max="2079" width="9.140625" bestFit="1" customWidth="1"/>
    <col min="2080" max="2080" width="0" hidden="1" customWidth="1"/>
    <col min="2081" max="2081" width="17.42578125" bestFit="1" customWidth="1"/>
    <col min="2082" max="2082" width="14.42578125" bestFit="1" customWidth="1"/>
    <col min="2083" max="2086" width="0" hidden="1" customWidth="1"/>
    <col min="2087" max="2087" width="9" bestFit="1" customWidth="1"/>
    <col min="2305" max="2305" width="21.7109375" customWidth="1"/>
    <col min="2306" max="2334" width="0" hidden="1" customWidth="1"/>
    <col min="2335" max="2335" width="9.140625" bestFit="1" customWidth="1"/>
    <col min="2336" max="2336" width="0" hidden="1" customWidth="1"/>
    <col min="2337" max="2337" width="17.42578125" bestFit="1" customWidth="1"/>
    <col min="2338" max="2338" width="14.42578125" bestFit="1" customWidth="1"/>
    <col min="2339" max="2342" width="0" hidden="1" customWidth="1"/>
    <col min="2343" max="2343" width="9" bestFit="1" customWidth="1"/>
    <col min="2561" max="2561" width="21.7109375" customWidth="1"/>
    <col min="2562" max="2590" width="0" hidden="1" customWidth="1"/>
    <col min="2591" max="2591" width="9.140625" bestFit="1" customWidth="1"/>
    <col min="2592" max="2592" width="0" hidden="1" customWidth="1"/>
    <col min="2593" max="2593" width="17.42578125" bestFit="1" customWidth="1"/>
    <col min="2594" max="2594" width="14.42578125" bestFit="1" customWidth="1"/>
    <col min="2595" max="2598" width="0" hidden="1" customWidth="1"/>
    <col min="2599" max="2599" width="9" bestFit="1" customWidth="1"/>
    <col min="2817" max="2817" width="21.7109375" customWidth="1"/>
    <col min="2818" max="2846" width="0" hidden="1" customWidth="1"/>
    <col min="2847" max="2847" width="9.140625" bestFit="1" customWidth="1"/>
    <col min="2848" max="2848" width="0" hidden="1" customWidth="1"/>
    <col min="2849" max="2849" width="17.42578125" bestFit="1" customWidth="1"/>
    <col min="2850" max="2850" width="14.42578125" bestFit="1" customWidth="1"/>
    <col min="2851" max="2854" width="0" hidden="1" customWidth="1"/>
    <col min="2855" max="2855" width="9" bestFit="1" customWidth="1"/>
    <col min="3073" max="3073" width="21.7109375" customWidth="1"/>
    <col min="3074" max="3102" width="0" hidden="1" customWidth="1"/>
    <col min="3103" max="3103" width="9.140625" bestFit="1" customWidth="1"/>
    <col min="3104" max="3104" width="0" hidden="1" customWidth="1"/>
    <col min="3105" max="3105" width="17.42578125" bestFit="1" customWidth="1"/>
    <col min="3106" max="3106" width="14.42578125" bestFit="1" customWidth="1"/>
    <col min="3107" max="3110" width="0" hidden="1" customWidth="1"/>
    <col min="3111" max="3111" width="9" bestFit="1" customWidth="1"/>
    <col min="3329" max="3329" width="21.7109375" customWidth="1"/>
    <col min="3330" max="3358" width="0" hidden="1" customWidth="1"/>
    <col min="3359" max="3359" width="9.140625" bestFit="1" customWidth="1"/>
    <col min="3360" max="3360" width="0" hidden="1" customWidth="1"/>
    <col min="3361" max="3361" width="17.42578125" bestFit="1" customWidth="1"/>
    <col min="3362" max="3362" width="14.42578125" bestFit="1" customWidth="1"/>
    <col min="3363" max="3366" width="0" hidden="1" customWidth="1"/>
    <col min="3367" max="3367" width="9" bestFit="1" customWidth="1"/>
    <col min="3585" max="3585" width="21.7109375" customWidth="1"/>
    <col min="3586" max="3614" width="0" hidden="1" customWidth="1"/>
    <col min="3615" max="3615" width="9.140625" bestFit="1" customWidth="1"/>
    <col min="3616" max="3616" width="0" hidden="1" customWidth="1"/>
    <col min="3617" max="3617" width="17.42578125" bestFit="1" customWidth="1"/>
    <col min="3618" max="3618" width="14.42578125" bestFit="1" customWidth="1"/>
    <col min="3619" max="3622" width="0" hidden="1" customWidth="1"/>
    <col min="3623" max="3623" width="9" bestFit="1" customWidth="1"/>
    <col min="3841" max="3841" width="21.7109375" customWidth="1"/>
    <col min="3842" max="3870" width="0" hidden="1" customWidth="1"/>
    <col min="3871" max="3871" width="9.140625" bestFit="1" customWidth="1"/>
    <col min="3872" max="3872" width="0" hidden="1" customWidth="1"/>
    <col min="3873" max="3873" width="17.42578125" bestFit="1" customWidth="1"/>
    <col min="3874" max="3874" width="14.42578125" bestFit="1" customWidth="1"/>
    <col min="3875" max="3878" width="0" hidden="1" customWidth="1"/>
    <col min="3879" max="3879" width="9" bestFit="1" customWidth="1"/>
    <col min="4097" max="4097" width="21.7109375" customWidth="1"/>
    <col min="4098" max="4126" width="0" hidden="1" customWidth="1"/>
    <col min="4127" max="4127" width="9.140625" bestFit="1" customWidth="1"/>
    <col min="4128" max="4128" width="0" hidden="1" customWidth="1"/>
    <col min="4129" max="4129" width="17.42578125" bestFit="1" customWidth="1"/>
    <col min="4130" max="4130" width="14.42578125" bestFit="1" customWidth="1"/>
    <col min="4131" max="4134" width="0" hidden="1" customWidth="1"/>
    <col min="4135" max="4135" width="9" bestFit="1" customWidth="1"/>
    <col min="4353" max="4353" width="21.7109375" customWidth="1"/>
    <col min="4354" max="4382" width="0" hidden="1" customWidth="1"/>
    <col min="4383" max="4383" width="9.140625" bestFit="1" customWidth="1"/>
    <col min="4384" max="4384" width="0" hidden="1" customWidth="1"/>
    <col min="4385" max="4385" width="17.42578125" bestFit="1" customWidth="1"/>
    <col min="4386" max="4386" width="14.42578125" bestFit="1" customWidth="1"/>
    <col min="4387" max="4390" width="0" hidden="1" customWidth="1"/>
    <col min="4391" max="4391" width="9" bestFit="1" customWidth="1"/>
    <col min="4609" max="4609" width="21.7109375" customWidth="1"/>
    <col min="4610" max="4638" width="0" hidden="1" customWidth="1"/>
    <col min="4639" max="4639" width="9.140625" bestFit="1" customWidth="1"/>
    <col min="4640" max="4640" width="0" hidden="1" customWidth="1"/>
    <col min="4641" max="4641" width="17.42578125" bestFit="1" customWidth="1"/>
    <col min="4642" max="4642" width="14.42578125" bestFit="1" customWidth="1"/>
    <col min="4643" max="4646" width="0" hidden="1" customWidth="1"/>
    <col min="4647" max="4647" width="9" bestFit="1" customWidth="1"/>
    <col min="4865" max="4865" width="21.7109375" customWidth="1"/>
    <col min="4866" max="4894" width="0" hidden="1" customWidth="1"/>
    <col min="4895" max="4895" width="9.140625" bestFit="1" customWidth="1"/>
    <col min="4896" max="4896" width="0" hidden="1" customWidth="1"/>
    <col min="4897" max="4897" width="17.42578125" bestFit="1" customWidth="1"/>
    <col min="4898" max="4898" width="14.42578125" bestFit="1" customWidth="1"/>
    <col min="4899" max="4902" width="0" hidden="1" customWidth="1"/>
    <col min="4903" max="4903" width="9" bestFit="1" customWidth="1"/>
    <col min="5121" max="5121" width="21.7109375" customWidth="1"/>
    <col min="5122" max="5150" width="0" hidden="1" customWidth="1"/>
    <col min="5151" max="5151" width="9.140625" bestFit="1" customWidth="1"/>
    <col min="5152" max="5152" width="0" hidden="1" customWidth="1"/>
    <col min="5153" max="5153" width="17.42578125" bestFit="1" customWidth="1"/>
    <col min="5154" max="5154" width="14.42578125" bestFit="1" customWidth="1"/>
    <col min="5155" max="5158" width="0" hidden="1" customWidth="1"/>
    <col min="5159" max="5159" width="9" bestFit="1" customWidth="1"/>
    <col min="5377" max="5377" width="21.7109375" customWidth="1"/>
    <col min="5378" max="5406" width="0" hidden="1" customWidth="1"/>
    <col min="5407" max="5407" width="9.140625" bestFit="1" customWidth="1"/>
    <col min="5408" max="5408" width="0" hidden="1" customWidth="1"/>
    <col min="5409" max="5409" width="17.42578125" bestFit="1" customWidth="1"/>
    <col min="5410" max="5410" width="14.42578125" bestFit="1" customWidth="1"/>
    <col min="5411" max="5414" width="0" hidden="1" customWidth="1"/>
    <col min="5415" max="5415" width="9" bestFit="1" customWidth="1"/>
    <col min="5633" max="5633" width="21.7109375" customWidth="1"/>
    <col min="5634" max="5662" width="0" hidden="1" customWidth="1"/>
    <col min="5663" max="5663" width="9.140625" bestFit="1" customWidth="1"/>
    <col min="5664" max="5664" width="0" hidden="1" customWidth="1"/>
    <col min="5665" max="5665" width="17.42578125" bestFit="1" customWidth="1"/>
    <col min="5666" max="5666" width="14.42578125" bestFit="1" customWidth="1"/>
    <col min="5667" max="5670" width="0" hidden="1" customWidth="1"/>
    <col min="5671" max="5671" width="9" bestFit="1" customWidth="1"/>
    <col min="5889" max="5889" width="21.7109375" customWidth="1"/>
    <col min="5890" max="5918" width="0" hidden="1" customWidth="1"/>
    <col min="5919" max="5919" width="9.140625" bestFit="1" customWidth="1"/>
    <col min="5920" max="5920" width="0" hidden="1" customWidth="1"/>
    <col min="5921" max="5921" width="17.42578125" bestFit="1" customWidth="1"/>
    <col min="5922" max="5922" width="14.42578125" bestFit="1" customWidth="1"/>
    <col min="5923" max="5926" width="0" hidden="1" customWidth="1"/>
    <col min="5927" max="5927" width="9" bestFit="1" customWidth="1"/>
    <col min="6145" max="6145" width="21.7109375" customWidth="1"/>
    <col min="6146" max="6174" width="0" hidden="1" customWidth="1"/>
    <col min="6175" max="6175" width="9.140625" bestFit="1" customWidth="1"/>
    <col min="6176" max="6176" width="0" hidden="1" customWidth="1"/>
    <col min="6177" max="6177" width="17.42578125" bestFit="1" customWidth="1"/>
    <col min="6178" max="6178" width="14.42578125" bestFit="1" customWidth="1"/>
    <col min="6179" max="6182" width="0" hidden="1" customWidth="1"/>
    <col min="6183" max="6183" width="9" bestFit="1" customWidth="1"/>
    <col min="6401" max="6401" width="21.7109375" customWidth="1"/>
    <col min="6402" max="6430" width="0" hidden="1" customWidth="1"/>
    <col min="6431" max="6431" width="9.140625" bestFit="1" customWidth="1"/>
    <col min="6432" max="6432" width="0" hidden="1" customWidth="1"/>
    <col min="6433" max="6433" width="17.42578125" bestFit="1" customWidth="1"/>
    <col min="6434" max="6434" width="14.42578125" bestFit="1" customWidth="1"/>
    <col min="6435" max="6438" width="0" hidden="1" customWidth="1"/>
    <col min="6439" max="6439" width="9" bestFit="1" customWidth="1"/>
    <col min="6657" max="6657" width="21.7109375" customWidth="1"/>
    <col min="6658" max="6686" width="0" hidden="1" customWidth="1"/>
    <col min="6687" max="6687" width="9.140625" bestFit="1" customWidth="1"/>
    <col min="6688" max="6688" width="0" hidden="1" customWidth="1"/>
    <col min="6689" max="6689" width="17.42578125" bestFit="1" customWidth="1"/>
    <col min="6690" max="6690" width="14.42578125" bestFit="1" customWidth="1"/>
    <col min="6691" max="6694" width="0" hidden="1" customWidth="1"/>
    <col min="6695" max="6695" width="9" bestFit="1" customWidth="1"/>
    <col min="6913" max="6913" width="21.7109375" customWidth="1"/>
    <col min="6914" max="6942" width="0" hidden="1" customWidth="1"/>
    <col min="6943" max="6943" width="9.140625" bestFit="1" customWidth="1"/>
    <col min="6944" max="6944" width="0" hidden="1" customWidth="1"/>
    <col min="6945" max="6945" width="17.42578125" bestFit="1" customWidth="1"/>
    <col min="6946" max="6946" width="14.42578125" bestFit="1" customWidth="1"/>
    <col min="6947" max="6950" width="0" hidden="1" customWidth="1"/>
    <col min="6951" max="6951" width="9" bestFit="1" customWidth="1"/>
    <col min="7169" max="7169" width="21.7109375" customWidth="1"/>
    <col min="7170" max="7198" width="0" hidden="1" customWidth="1"/>
    <col min="7199" max="7199" width="9.140625" bestFit="1" customWidth="1"/>
    <col min="7200" max="7200" width="0" hidden="1" customWidth="1"/>
    <col min="7201" max="7201" width="17.42578125" bestFit="1" customWidth="1"/>
    <col min="7202" max="7202" width="14.42578125" bestFit="1" customWidth="1"/>
    <col min="7203" max="7206" width="0" hidden="1" customWidth="1"/>
    <col min="7207" max="7207" width="9" bestFit="1" customWidth="1"/>
    <col min="7425" max="7425" width="21.7109375" customWidth="1"/>
    <col min="7426" max="7454" width="0" hidden="1" customWidth="1"/>
    <col min="7455" max="7455" width="9.140625" bestFit="1" customWidth="1"/>
    <col min="7456" max="7456" width="0" hidden="1" customWidth="1"/>
    <col min="7457" max="7457" width="17.42578125" bestFit="1" customWidth="1"/>
    <col min="7458" max="7458" width="14.42578125" bestFit="1" customWidth="1"/>
    <col min="7459" max="7462" width="0" hidden="1" customWidth="1"/>
    <col min="7463" max="7463" width="9" bestFit="1" customWidth="1"/>
    <col min="7681" max="7681" width="21.7109375" customWidth="1"/>
    <col min="7682" max="7710" width="0" hidden="1" customWidth="1"/>
    <col min="7711" max="7711" width="9.140625" bestFit="1" customWidth="1"/>
    <col min="7712" max="7712" width="0" hidden="1" customWidth="1"/>
    <col min="7713" max="7713" width="17.42578125" bestFit="1" customWidth="1"/>
    <col min="7714" max="7714" width="14.42578125" bestFit="1" customWidth="1"/>
    <col min="7715" max="7718" width="0" hidden="1" customWidth="1"/>
    <col min="7719" max="7719" width="9" bestFit="1" customWidth="1"/>
    <col min="7937" max="7937" width="21.7109375" customWidth="1"/>
    <col min="7938" max="7966" width="0" hidden="1" customWidth="1"/>
    <col min="7967" max="7967" width="9.140625" bestFit="1" customWidth="1"/>
    <col min="7968" max="7968" width="0" hidden="1" customWidth="1"/>
    <col min="7969" max="7969" width="17.42578125" bestFit="1" customWidth="1"/>
    <col min="7970" max="7970" width="14.42578125" bestFit="1" customWidth="1"/>
    <col min="7971" max="7974" width="0" hidden="1" customWidth="1"/>
    <col min="7975" max="7975" width="9" bestFit="1" customWidth="1"/>
    <col min="8193" max="8193" width="21.7109375" customWidth="1"/>
    <col min="8194" max="8222" width="0" hidden="1" customWidth="1"/>
    <col min="8223" max="8223" width="9.140625" bestFit="1" customWidth="1"/>
    <col min="8224" max="8224" width="0" hidden="1" customWidth="1"/>
    <col min="8225" max="8225" width="17.42578125" bestFit="1" customWidth="1"/>
    <col min="8226" max="8226" width="14.42578125" bestFit="1" customWidth="1"/>
    <col min="8227" max="8230" width="0" hidden="1" customWidth="1"/>
    <col min="8231" max="8231" width="9" bestFit="1" customWidth="1"/>
    <col min="8449" max="8449" width="21.7109375" customWidth="1"/>
    <col min="8450" max="8478" width="0" hidden="1" customWidth="1"/>
    <col min="8479" max="8479" width="9.140625" bestFit="1" customWidth="1"/>
    <col min="8480" max="8480" width="0" hidden="1" customWidth="1"/>
    <col min="8481" max="8481" width="17.42578125" bestFit="1" customWidth="1"/>
    <col min="8482" max="8482" width="14.42578125" bestFit="1" customWidth="1"/>
    <col min="8483" max="8486" width="0" hidden="1" customWidth="1"/>
    <col min="8487" max="8487" width="9" bestFit="1" customWidth="1"/>
    <col min="8705" max="8705" width="21.7109375" customWidth="1"/>
    <col min="8706" max="8734" width="0" hidden="1" customWidth="1"/>
    <col min="8735" max="8735" width="9.140625" bestFit="1" customWidth="1"/>
    <col min="8736" max="8736" width="0" hidden="1" customWidth="1"/>
    <col min="8737" max="8737" width="17.42578125" bestFit="1" customWidth="1"/>
    <col min="8738" max="8738" width="14.42578125" bestFit="1" customWidth="1"/>
    <col min="8739" max="8742" width="0" hidden="1" customWidth="1"/>
    <col min="8743" max="8743" width="9" bestFit="1" customWidth="1"/>
    <col min="8961" max="8961" width="21.7109375" customWidth="1"/>
    <col min="8962" max="8990" width="0" hidden="1" customWidth="1"/>
    <col min="8991" max="8991" width="9.140625" bestFit="1" customWidth="1"/>
    <col min="8992" max="8992" width="0" hidden="1" customWidth="1"/>
    <col min="8993" max="8993" width="17.42578125" bestFit="1" customWidth="1"/>
    <col min="8994" max="8994" width="14.42578125" bestFit="1" customWidth="1"/>
    <col min="8995" max="8998" width="0" hidden="1" customWidth="1"/>
    <col min="8999" max="8999" width="9" bestFit="1" customWidth="1"/>
    <col min="9217" max="9217" width="21.7109375" customWidth="1"/>
    <col min="9218" max="9246" width="0" hidden="1" customWidth="1"/>
    <col min="9247" max="9247" width="9.140625" bestFit="1" customWidth="1"/>
    <col min="9248" max="9248" width="0" hidden="1" customWidth="1"/>
    <col min="9249" max="9249" width="17.42578125" bestFit="1" customWidth="1"/>
    <col min="9250" max="9250" width="14.42578125" bestFit="1" customWidth="1"/>
    <col min="9251" max="9254" width="0" hidden="1" customWidth="1"/>
    <col min="9255" max="9255" width="9" bestFit="1" customWidth="1"/>
    <col min="9473" max="9473" width="21.7109375" customWidth="1"/>
    <col min="9474" max="9502" width="0" hidden="1" customWidth="1"/>
    <col min="9503" max="9503" width="9.140625" bestFit="1" customWidth="1"/>
    <col min="9504" max="9504" width="0" hidden="1" customWidth="1"/>
    <col min="9505" max="9505" width="17.42578125" bestFit="1" customWidth="1"/>
    <col min="9506" max="9506" width="14.42578125" bestFit="1" customWidth="1"/>
    <col min="9507" max="9510" width="0" hidden="1" customWidth="1"/>
    <col min="9511" max="9511" width="9" bestFit="1" customWidth="1"/>
    <col min="9729" max="9729" width="21.7109375" customWidth="1"/>
    <col min="9730" max="9758" width="0" hidden="1" customWidth="1"/>
    <col min="9759" max="9759" width="9.140625" bestFit="1" customWidth="1"/>
    <col min="9760" max="9760" width="0" hidden="1" customWidth="1"/>
    <col min="9761" max="9761" width="17.42578125" bestFit="1" customWidth="1"/>
    <col min="9762" max="9762" width="14.42578125" bestFit="1" customWidth="1"/>
    <col min="9763" max="9766" width="0" hidden="1" customWidth="1"/>
    <col min="9767" max="9767" width="9" bestFit="1" customWidth="1"/>
    <col min="9985" max="9985" width="21.7109375" customWidth="1"/>
    <col min="9986" max="10014" width="0" hidden="1" customWidth="1"/>
    <col min="10015" max="10015" width="9.140625" bestFit="1" customWidth="1"/>
    <col min="10016" max="10016" width="0" hidden="1" customWidth="1"/>
    <col min="10017" max="10017" width="17.42578125" bestFit="1" customWidth="1"/>
    <col min="10018" max="10018" width="14.42578125" bestFit="1" customWidth="1"/>
    <col min="10019" max="10022" width="0" hidden="1" customWidth="1"/>
    <col min="10023" max="10023" width="9" bestFit="1" customWidth="1"/>
    <col min="10241" max="10241" width="21.7109375" customWidth="1"/>
    <col min="10242" max="10270" width="0" hidden="1" customWidth="1"/>
    <col min="10271" max="10271" width="9.140625" bestFit="1" customWidth="1"/>
    <col min="10272" max="10272" width="0" hidden="1" customWidth="1"/>
    <col min="10273" max="10273" width="17.42578125" bestFit="1" customWidth="1"/>
    <col min="10274" max="10274" width="14.42578125" bestFit="1" customWidth="1"/>
    <col min="10275" max="10278" width="0" hidden="1" customWidth="1"/>
    <col min="10279" max="10279" width="9" bestFit="1" customWidth="1"/>
    <col min="10497" max="10497" width="21.7109375" customWidth="1"/>
    <col min="10498" max="10526" width="0" hidden="1" customWidth="1"/>
    <col min="10527" max="10527" width="9.140625" bestFit="1" customWidth="1"/>
    <col min="10528" max="10528" width="0" hidden="1" customWidth="1"/>
    <col min="10529" max="10529" width="17.42578125" bestFit="1" customWidth="1"/>
    <col min="10530" max="10530" width="14.42578125" bestFit="1" customWidth="1"/>
    <col min="10531" max="10534" width="0" hidden="1" customWidth="1"/>
    <col min="10535" max="10535" width="9" bestFit="1" customWidth="1"/>
    <col min="10753" max="10753" width="21.7109375" customWidth="1"/>
    <col min="10754" max="10782" width="0" hidden="1" customWidth="1"/>
    <col min="10783" max="10783" width="9.140625" bestFit="1" customWidth="1"/>
    <col min="10784" max="10784" width="0" hidden="1" customWidth="1"/>
    <col min="10785" max="10785" width="17.42578125" bestFit="1" customWidth="1"/>
    <col min="10786" max="10786" width="14.42578125" bestFit="1" customWidth="1"/>
    <col min="10787" max="10790" width="0" hidden="1" customWidth="1"/>
    <col min="10791" max="10791" width="9" bestFit="1" customWidth="1"/>
    <col min="11009" max="11009" width="21.7109375" customWidth="1"/>
    <col min="11010" max="11038" width="0" hidden="1" customWidth="1"/>
    <col min="11039" max="11039" width="9.140625" bestFit="1" customWidth="1"/>
    <col min="11040" max="11040" width="0" hidden="1" customWidth="1"/>
    <col min="11041" max="11041" width="17.42578125" bestFit="1" customWidth="1"/>
    <col min="11042" max="11042" width="14.42578125" bestFit="1" customWidth="1"/>
    <col min="11043" max="11046" width="0" hidden="1" customWidth="1"/>
    <col min="11047" max="11047" width="9" bestFit="1" customWidth="1"/>
    <col min="11265" max="11265" width="21.7109375" customWidth="1"/>
    <col min="11266" max="11294" width="0" hidden="1" customWidth="1"/>
    <col min="11295" max="11295" width="9.140625" bestFit="1" customWidth="1"/>
    <col min="11296" max="11296" width="0" hidden="1" customWidth="1"/>
    <col min="11297" max="11297" width="17.42578125" bestFit="1" customWidth="1"/>
    <col min="11298" max="11298" width="14.42578125" bestFit="1" customWidth="1"/>
    <col min="11299" max="11302" width="0" hidden="1" customWidth="1"/>
    <col min="11303" max="11303" width="9" bestFit="1" customWidth="1"/>
    <col min="11521" max="11521" width="21.7109375" customWidth="1"/>
    <col min="11522" max="11550" width="0" hidden="1" customWidth="1"/>
    <col min="11551" max="11551" width="9.140625" bestFit="1" customWidth="1"/>
    <col min="11552" max="11552" width="0" hidden="1" customWidth="1"/>
    <col min="11553" max="11553" width="17.42578125" bestFit="1" customWidth="1"/>
    <col min="11554" max="11554" width="14.42578125" bestFit="1" customWidth="1"/>
    <col min="11555" max="11558" width="0" hidden="1" customWidth="1"/>
    <col min="11559" max="11559" width="9" bestFit="1" customWidth="1"/>
    <col min="11777" max="11777" width="21.7109375" customWidth="1"/>
    <col min="11778" max="11806" width="0" hidden="1" customWidth="1"/>
    <col min="11807" max="11807" width="9.140625" bestFit="1" customWidth="1"/>
    <col min="11808" max="11808" width="0" hidden="1" customWidth="1"/>
    <col min="11809" max="11809" width="17.42578125" bestFit="1" customWidth="1"/>
    <col min="11810" max="11810" width="14.42578125" bestFit="1" customWidth="1"/>
    <col min="11811" max="11814" width="0" hidden="1" customWidth="1"/>
    <col min="11815" max="11815" width="9" bestFit="1" customWidth="1"/>
    <col min="12033" max="12033" width="21.7109375" customWidth="1"/>
    <col min="12034" max="12062" width="0" hidden="1" customWidth="1"/>
    <col min="12063" max="12063" width="9.140625" bestFit="1" customWidth="1"/>
    <col min="12064" max="12064" width="0" hidden="1" customWidth="1"/>
    <col min="12065" max="12065" width="17.42578125" bestFit="1" customWidth="1"/>
    <col min="12066" max="12066" width="14.42578125" bestFit="1" customWidth="1"/>
    <col min="12067" max="12070" width="0" hidden="1" customWidth="1"/>
    <col min="12071" max="12071" width="9" bestFit="1" customWidth="1"/>
    <col min="12289" max="12289" width="21.7109375" customWidth="1"/>
    <col min="12290" max="12318" width="0" hidden="1" customWidth="1"/>
    <col min="12319" max="12319" width="9.140625" bestFit="1" customWidth="1"/>
    <col min="12320" max="12320" width="0" hidden="1" customWidth="1"/>
    <col min="12321" max="12321" width="17.42578125" bestFit="1" customWidth="1"/>
    <col min="12322" max="12322" width="14.42578125" bestFit="1" customWidth="1"/>
    <col min="12323" max="12326" width="0" hidden="1" customWidth="1"/>
    <col min="12327" max="12327" width="9" bestFit="1" customWidth="1"/>
    <col min="12545" max="12545" width="21.7109375" customWidth="1"/>
    <col min="12546" max="12574" width="0" hidden="1" customWidth="1"/>
    <col min="12575" max="12575" width="9.140625" bestFit="1" customWidth="1"/>
    <col min="12576" max="12576" width="0" hidden="1" customWidth="1"/>
    <col min="12577" max="12577" width="17.42578125" bestFit="1" customWidth="1"/>
    <col min="12578" max="12578" width="14.42578125" bestFit="1" customWidth="1"/>
    <col min="12579" max="12582" width="0" hidden="1" customWidth="1"/>
    <col min="12583" max="12583" width="9" bestFit="1" customWidth="1"/>
    <col min="12801" max="12801" width="21.7109375" customWidth="1"/>
    <col min="12802" max="12830" width="0" hidden="1" customWidth="1"/>
    <col min="12831" max="12831" width="9.140625" bestFit="1" customWidth="1"/>
    <col min="12832" max="12832" width="0" hidden="1" customWidth="1"/>
    <col min="12833" max="12833" width="17.42578125" bestFit="1" customWidth="1"/>
    <col min="12834" max="12834" width="14.42578125" bestFit="1" customWidth="1"/>
    <col min="12835" max="12838" width="0" hidden="1" customWidth="1"/>
    <col min="12839" max="12839" width="9" bestFit="1" customWidth="1"/>
    <col min="13057" max="13057" width="21.7109375" customWidth="1"/>
    <col min="13058" max="13086" width="0" hidden="1" customWidth="1"/>
    <col min="13087" max="13087" width="9.140625" bestFit="1" customWidth="1"/>
    <col min="13088" max="13088" width="0" hidden="1" customWidth="1"/>
    <col min="13089" max="13089" width="17.42578125" bestFit="1" customWidth="1"/>
    <col min="13090" max="13090" width="14.42578125" bestFit="1" customWidth="1"/>
    <col min="13091" max="13094" width="0" hidden="1" customWidth="1"/>
    <col min="13095" max="13095" width="9" bestFit="1" customWidth="1"/>
    <col min="13313" max="13313" width="21.7109375" customWidth="1"/>
    <col min="13314" max="13342" width="0" hidden="1" customWidth="1"/>
    <col min="13343" max="13343" width="9.140625" bestFit="1" customWidth="1"/>
    <col min="13344" max="13344" width="0" hidden="1" customWidth="1"/>
    <col min="13345" max="13345" width="17.42578125" bestFit="1" customWidth="1"/>
    <col min="13346" max="13346" width="14.42578125" bestFit="1" customWidth="1"/>
    <col min="13347" max="13350" width="0" hidden="1" customWidth="1"/>
    <col min="13351" max="13351" width="9" bestFit="1" customWidth="1"/>
    <col min="13569" max="13569" width="21.7109375" customWidth="1"/>
    <col min="13570" max="13598" width="0" hidden="1" customWidth="1"/>
    <col min="13599" max="13599" width="9.140625" bestFit="1" customWidth="1"/>
    <col min="13600" max="13600" width="0" hidden="1" customWidth="1"/>
    <col min="13601" max="13601" width="17.42578125" bestFit="1" customWidth="1"/>
    <col min="13602" max="13602" width="14.42578125" bestFit="1" customWidth="1"/>
    <col min="13603" max="13606" width="0" hidden="1" customWidth="1"/>
    <col min="13607" max="13607" width="9" bestFit="1" customWidth="1"/>
    <col min="13825" max="13825" width="21.7109375" customWidth="1"/>
    <col min="13826" max="13854" width="0" hidden="1" customWidth="1"/>
    <col min="13855" max="13855" width="9.140625" bestFit="1" customWidth="1"/>
    <col min="13856" max="13856" width="0" hidden="1" customWidth="1"/>
    <col min="13857" max="13857" width="17.42578125" bestFit="1" customWidth="1"/>
    <col min="13858" max="13858" width="14.42578125" bestFit="1" customWidth="1"/>
    <col min="13859" max="13862" width="0" hidden="1" customWidth="1"/>
    <col min="13863" max="13863" width="9" bestFit="1" customWidth="1"/>
    <col min="14081" max="14081" width="21.7109375" customWidth="1"/>
    <col min="14082" max="14110" width="0" hidden="1" customWidth="1"/>
    <col min="14111" max="14111" width="9.140625" bestFit="1" customWidth="1"/>
    <col min="14112" max="14112" width="0" hidden="1" customWidth="1"/>
    <col min="14113" max="14113" width="17.42578125" bestFit="1" customWidth="1"/>
    <col min="14114" max="14114" width="14.42578125" bestFit="1" customWidth="1"/>
    <col min="14115" max="14118" width="0" hidden="1" customWidth="1"/>
    <col min="14119" max="14119" width="9" bestFit="1" customWidth="1"/>
    <col min="14337" max="14337" width="21.7109375" customWidth="1"/>
    <col min="14338" max="14366" width="0" hidden="1" customWidth="1"/>
    <col min="14367" max="14367" width="9.140625" bestFit="1" customWidth="1"/>
    <col min="14368" max="14368" width="0" hidden="1" customWidth="1"/>
    <col min="14369" max="14369" width="17.42578125" bestFit="1" customWidth="1"/>
    <col min="14370" max="14370" width="14.42578125" bestFit="1" customWidth="1"/>
    <col min="14371" max="14374" width="0" hidden="1" customWidth="1"/>
    <col min="14375" max="14375" width="9" bestFit="1" customWidth="1"/>
    <col min="14593" max="14593" width="21.7109375" customWidth="1"/>
    <col min="14594" max="14622" width="0" hidden="1" customWidth="1"/>
    <col min="14623" max="14623" width="9.140625" bestFit="1" customWidth="1"/>
    <col min="14624" max="14624" width="0" hidden="1" customWidth="1"/>
    <col min="14625" max="14625" width="17.42578125" bestFit="1" customWidth="1"/>
    <col min="14626" max="14626" width="14.42578125" bestFit="1" customWidth="1"/>
    <col min="14627" max="14630" width="0" hidden="1" customWidth="1"/>
    <col min="14631" max="14631" width="9" bestFit="1" customWidth="1"/>
    <col min="14849" max="14849" width="21.7109375" customWidth="1"/>
    <col min="14850" max="14878" width="0" hidden="1" customWidth="1"/>
    <col min="14879" max="14879" width="9.140625" bestFit="1" customWidth="1"/>
    <col min="14880" max="14880" width="0" hidden="1" customWidth="1"/>
    <col min="14881" max="14881" width="17.42578125" bestFit="1" customWidth="1"/>
    <col min="14882" max="14882" width="14.42578125" bestFit="1" customWidth="1"/>
    <col min="14883" max="14886" width="0" hidden="1" customWidth="1"/>
    <col min="14887" max="14887" width="9" bestFit="1" customWidth="1"/>
    <col min="15105" max="15105" width="21.7109375" customWidth="1"/>
    <col min="15106" max="15134" width="0" hidden="1" customWidth="1"/>
    <col min="15135" max="15135" width="9.140625" bestFit="1" customWidth="1"/>
    <col min="15136" max="15136" width="0" hidden="1" customWidth="1"/>
    <col min="15137" max="15137" width="17.42578125" bestFit="1" customWidth="1"/>
    <col min="15138" max="15138" width="14.42578125" bestFit="1" customWidth="1"/>
    <col min="15139" max="15142" width="0" hidden="1" customWidth="1"/>
    <col min="15143" max="15143" width="9" bestFit="1" customWidth="1"/>
    <col min="15361" max="15361" width="21.7109375" customWidth="1"/>
    <col min="15362" max="15390" width="0" hidden="1" customWidth="1"/>
    <col min="15391" max="15391" width="9.140625" bestFit="1" customWidth="1"/>
    <col min="15392" max="15392" width="0" hidden="1" customWidth="1"/>
    <col min="15393" max="15393" width="17.42578125" bestFit="1" customWidth="1"/>
    <col min="15394" max="15394" width="14.42578125" bestFit="1" customWidth="1"/>
    <col min="15395" max="15398" width="0" hidden="1" customWidth="1"/>
    <col min="15399" max="15399" width="9" bestFit="1" customWidth="1"/>
    <col min="15617" max="15617" width="21.7109375" customWidth="1"/>
    <col min="15618" max="15646" width="0" hidden="1" customWidth="1"/>
    <col min="15647" max="15647" width="9.140625" bestFit="1" customWidth="1"/>
    <col min="15648" max="15648" width="0" hidden="1" customWidth="1"/>
    <col min="15649" max="15649" width="17.42578125" bestFit="1" customWidth="1"/>
    <col min="15650" max="15650" width="14.42578125" bestFit="1" customWidth="1"/>
    <col min="15651" max="15654" width="0" hidden="1" customWidth="1"/>
    <col min="15655" max="15655" width="9" bestFit="1" customWidth="1"/>
    <col min="15873" max="15873" width="21.7109375" customWidth="1"/>
    <col min="15874" max="15902" width="0" hidden="1" customWidth="1"/>
    <col min="15903" max="15903" width="9.140625" bestFit="1" customWidth="1"/>
    <col min="15904" max="15904" width="0" hidden="1" customWidth="1"/>
    <col min="15905" max="15905" width="17.42578125" bestFit="1" customWidth="1"/>
    <col min="15906" max="15906" width="14.42578125" bestFit="1" customWidth="1"/>
    <col min="15907" max="15910" width="0" hidden="1" customWidth="1"/>
    <col min="15911" max="15911" width="9" bestFit="1" customWidth="1"/>
    <col min="16129" max="16129" width="21.7109375" customWidth="1"/>
    <col min="16130" max="16158" width="0" hidden="1" customWidth="1"/>
    <col min="16159" max="16159" width="9.140625" bestFit="1" customWidth="1"/>
    <col min="16160" max="16160" width="0" hidden="1" customWidth="1"/>
    <col min="16161" max="16161" width="17.42578125" bestFit="1" customWidth="1"/>
    <col min="16162" max="16162" width="14.42578125" bestFit="1" customWidth="1"/>
    <col min="16163" max="16166" width="0" hidden="1" customWidth="1"/>
    <col min="16167" max="16167" width="9" bestFit="1" customWidth="1"/>
  </cols>
  <sheetData>
    <row r="1" spans="1:39" ht="29.25" customHeight="1" thickTop="1" thickBot="1" x14ac:dyDescent="0.3">
      <c r="A1" s="28" t="s">
        <v>3</v>
      </c>
      <c r="B1" s="29" t="s">
        <v>10</v>
      </c>
      <c r="C1" s="30" t="s">
        <v>11</v>
      </c>
      <c r="D1" s="31" t="s">
        <v>10</v>
      </c>
      <c r="E1" s="32" t="s">
        <v>12</v>
      </c>
      <c r="F1" s="33" t="s">
        <v>10</v>
      </c>
      <c r="G1" s="34" t="s">
        <v>13</v>
      </c>
      <c r="H1" s="34" t="s">
        <v>11</v>
      </c>
      <c r="I1" s="35" t="s">
        <v>10</v>
      </c>
      <c r="J1" s="34" t="s">
        <v>13</v>
      </c>
      <c r="K1" s="34" t="s">
        <v>14</v>
      </c>
      <c r="L1" s="36" t="s">
        <v>15</v>
      </c>
      <c r="M1" s="34" t="s">
        <v>16</v>
      </c>
      <c r="N1" s="119" t="s">
        <v>17</v>
      </c>
      <c r="O1" s="120"/>
      <c r="P1" s="120"/>
      <c r="Q1" s="120"/>
      <c r="R1" s="34" t="s">
        <v>11</v>
      </c>
      <c r="S1" s="34" t="s">
        <v>18</v>
      </c>
      <c r="T1" s="34" t="s">
        <v>19</v>
      </c>
      <c r="U1" s="37" t="s">
        <v>20</v>
      </c>
      <c r="V1" s="37" t="s">
        <v>20</v>
      </c>
      <c r="W1" s="34" t="s">
        <v>16</v>
      </c>
      <c r="X1" s="119" t="s">
        <v>21</v>
      </c>
      <c r="Y1" s="119"/>
      <c r="Z1" s="119"/>
      <c r="AB1" s="33" t="s">
        <v>10</v>
      </c>
      <c r="AC1" s="34" t="s">
        <v>13</v>
      </c>
      <c r="AD1" s="34" t="s">
        <v>11</v>
      </c>
      <c r="AE1" s="35" t="s">
        <v>10</v>
      </c>
      <c r="AF1" s="34" t="s">
        <v>13</v>
      </c>
      <c r="AG1" s="34" t="s">
        <v>14</v>
      </c>
      <c r="AH1" s="36" t="s">
        <v>15</v>
      </c>
      <c r="AI1" s="34" t="s">
        <v>16</v>
      </c>
      <c r="AJ1" s="121" t="s">
        <v>17</v>
      </c>
      <c r="AK1" s="122"/>
      <c r="AL1" s="123"/>
      <c r="AM1" s="38"/>
    </row>
    <row r="2" spans="1:39" ht="29.25" customHeight="1" thickTop="1" thickBot="1" x14ac:dyDescent="0.3">
      <c r="A2" s="39"/>
      <c r="B2" s="40"/>
      <c r="C2" s="41"/>
      <c r="D2" s="42"/>
      <c r="E2" s="43"/>
      <c r="F2" s="44"/>
      <c r="G2" s="45"/>
      <c r="H2" s="45"/>
      <c r="I2" s="46"/>
      <c r="J2" s="45"/>
      <c r="K2" s="45"/>
      <c r="L2" s="47"/>
      <c r="M2" s="45"/>
      <c r="N2" s="47"/>
      <c r="O2" s="48"/>
      <c r="P2" s="48"/>
      <c r="Q2" s="48"/>
      <c r="R2" s="45"/>
      <c r="S2" s="45"/>
      <c r="T2" s="45"/>
      <c r="U2" s="49"/>
      <c r="V2" s="49" t="s">
        <v>22</v>
      </c>
      <c r="W2" s="50"/>
      <c r="X2" s="51"/>
      <c r="Y2" s="51"/>
      <c r="Z2" s="51"/>
      <c r="AB2" s="44">
        <v>2017</v>
      </c>
      <c r="AC2" s="45"/>
      <c r="AD2" s="45"/>
      <c r="AE2" s="46" t="s">
        <v>23</v>
      </c>
      <c r="AF2" s="45">
        <v>2080</v>
      </c>
      <c r="AG2" s="45"/>
      <c r="AH2" s="47" t="s">
        <v>24</v>
      </c>
      <c r="AI2" s="45"/>
      <c r="AJ2" s="48"/>
      <c r="AK2" s="48">
        <v>88</v>
      </c>
      <c r="AL2" s="48"/>
    </row>
    <row r="3" spans="1:39" s="71" customFormat="1" ht="13.5" thickTop="1" thickBot="1" x14ac:dyDescent="0.25">
      <c r="A3" s="52"/>
      <c r="B3" s="53">
        <v>2013</v>
      </c>
      <c r="C3" s="52">
        <v>0.03</v>
      </c>
      <c r="D3" s="54">
        <v>2014</v>
      </c>
      <c r="E3" s="52">
        <v>0</v>
      </c>
      <c r="F3" s="55">
        <v>2015</v>
      </c>
      <c r="G3" s="56">
        <v>2015</v>
      </c>
      <c r="H3" s="57">
        <v>0.02</v>
      </c>
      <c r="I3" s="58">
        <v>2016</v>
      </c>
      <c r="J3" s="59" t="s">
        <v>25</v>
      </c>
      <c r="K3" s="59" t="s">
        <v>25</v>
      </c>
      <c r="L3" s="60">
        <v>2016</v>
      </c>
      <c r="M3" s="61">
        <v>2016</v>
      </c>
      <c r="N3" s="62">
        <v>42005</v>
      </c>
      <c r="O3" s="63" t="s">
        <v>26</v>
      </c>
      <c r="P3" s="64" t="s">
        <v>27</v>
      </c>
      <c r="Q3" s="64" t="s">
        <v>4</v>
      </c>
      <c r="R3" s="64">
        <v>0.03</v>
      </c>
      <c r="S3" s="64"/>
      <c r="T3" s="65" t="s">
        <v>28</v>
      </c>
      <c r="U3" s="66">
        <v>2080</v>
      </c>
      <c r="V3" s="67">
        <v>2080</v>
      </c>
      <c r="W3" s="68">
        <v>80</v>
      </c>
      <c r="X3" s="69" t="s">
        <v>26</v>
      </c>
      <c r="Y3" s="70" t="s">
        <v>27</v>
      </c>
      <c r="Z3" s="70" t="s">
        <v>4</v>
      </c>
      <c r="AB3" s="55">
        <v>2017</v>
      </c>
      <c r="AC3" s="56">
        <v>2017</v>
      </c>
      <c r="AD3" s="57">
        <v>0.03</v>
      </c>
      <c r="AE3" s="58">
        <v>2018</v>
      </c>
      <c r="AF3" s="59" t="s">
        <v>29</v>
      </c>
      <c r="AG3" s="59" t="s">
        <v>29</v>
      </c>
      <c r="AH3" s="60">
        <v>2018</v>
      </c>
      <c r="AI3" s="61">
        <v>2018</v>
      </c>
      <c r="AJ3" s="63" t="s">
        <v>26</v>
      </c>
      <c r="AK3" s="64" t="s">
        <v>27</v>
      </c>
      <c r="AL3" s="64" t="s">
        <v>4</v>
      </c>
    </row>
    <row r="4" spans="1:39" s="92" customFormat="1" ht="12.75" thickTop="1" x14ac:dyDescent="0.2">
      <c r="A4" s="72">
        <v>1</v>
      </c>
      <c r="B4" s="73">
        <v>21411</v>
      </c>
      <c r="C4" s="74">
        <v>642.32999999999993</v>
      </c>
      <c r="D4" s="75">
        <v>22053.33</v>
      </c>
      <c r="E4" s="76">
        <f>D4*E3</f>
        <v>0</v>
      </c>
      <c r="F4" s="77">
        <f>SUM(D4+E4)</f>
        <v>22053.33</v>
      </c>
      <c r="G4" s="78">
        <f>F4/2080</f>
        <v>10.602562500000001</v>
      </c>
      <c r="H4" s="79">
        <f>F4*H3</f>
        <v>441.06660000000005</v>
      </c>
      <c r="I4" s="80">
        <f>SUM(F4+H4)</f>
        <v>22494.3966</v>
      </c>
      <c r="J4" s="81">
        <v>10.814</v>
      </c>
      <c r="K4" s="81">
        <f>ROUNDDOWN(J4,3)</f>
        <v>10.814</v>
      </c>
      <c r="L4" s="79">
        <f>I4/260*261</f>
        <v>22580.913509999998</v>
      </c>
      <c r="M4" s="82">
        <f>K4*80</f>
        <v>865.12</v>
      </c>
      <c r="N4" s="83">
        <f>K4*8</f>
        <v>86.512</v>
      </c>
      <c r="O4" s="84">
        <f>M4*25</f>
        <v>21628</v>
      </c>
      <c r="P4" s="84">
        <f>K4*80</f>
        <v>865.12</v>
      </c>
      <c r="Q4" s="85">
        <f t="shared" ref="Q4:Q57" si="0">L4-(N4+O4+P4)</f>
        <v>1.2815100000007078</v>
      </c>
      <c r="R4" s="86">
        <f>I4*$R$3</f>
        <v>674.83189800000002</v>
      </c>
      <c r="S4" s="86">
        <f>SUM(I4+R4)</f>
        <v>23169.228498</v>
      </c>
      <c r="T4" s="87">
        <f>ROUNDUP(S4,0)</f>
        <v>23170</v>
      </c>
      <c r="U4" s="88">
        <f>T4/$U$3</f>
        <v>11.139423076923077</v>
      </c>
      <c r="V4" s="88">
        <v>11.138999999999999</v>
      </c>
      <c r="W4" s="89">
        <f>V4*$W$3</f>
        <v>891.11999999999989</v>
      </c>
      <c r="X4" s="90">
        <f t="shared" ref="X4:X57" si="1">W4*25</f>
        <v>22277.999999999996</v>
      </c>
      <c r="Y4" s="90">
        <f t="shared" ref="Y4:Y57" si="2">V4*80</f>
        <v>891.11999999999989</v>
      </c>
      <c r="Z4" s="91">
        <f t="shared" ref="Z4:Z57" si="3">T4-(X4+Y4)</f>
        <v>0.88000000000465661</v>
      </c>
      <c r="AB4" s="77">
        <f>T4</f>
        <v>23170</v>
      </c>
      <c r="AC4" s="78">
        <f t="shared" ref="AC4:AC19" si="4">AB4/2080</f>
        <v>11.139423076923077</v>
      </c>
      <c r="AD4" s="79">
        <f>AB4*AD3</f>
        <v>695.1</v>
      </c>
      <c r="AE4" s="80">
        <f t="shared" ref="AE4:AE19" si="5">SUM(AB4+AD4)</f>
        <v>23865.1</v>
      </c>
      <c r="AF4" s="81">
        <f>AE4/$AF$2</f>
        <v>11.473605769230769</v>
      </c>
      <c r="AG4" s="81">
        <f>ROUNDDOWN(AF4,3)</f>
        <v>11.473000000000001</v>
      </c>
      <c r="AH4" s="79">
        <f>(AE4/260)*261</f>
        <v>23956.888846153844</v>
      </c>
      <c r="AI4" s="82">
        <f t="shared" ref="AI4:AI19" si="6">AG4*80</f>
        <v>917.84</v>
      </c>
      <c r="AJ4" s="84">
        <f t="shared" ref="AJ4:AJ19" si="7">AI4*25</f>
        <v>22946</v>
      </c>
      <c r="AK4" s="84">
        <f>AG4*$AK$2</f>
        <v>1009.624</v>
      </c>
      <c r="AL4" s="85">
        <f>AH4-(AJ4+AK4)</f>
        <v>1.2648461538447009</v>
      </c>
    </row>
    <row r="5" spans="1:39" s="92" customFormat="1" ht="12" x14ac:dyDescent="0.2">
      <c r="A5" s="93">
        <v>2</v>
      </c>
      <c r="B5" s="94">
        <v>22412</v>
      </c>
      <c r="C5" s="95">
        <v>672.36</v>
      </c>
      <c r="D5" s="96">
        <v>23084.36</v>
      </c>
      <c r="E5" s="97">
        <f>D5*E3</f>
        <v>0</v>
      </c>
      <c r="F5" s="98">
        <f t="shared" ref="F5:F57" si="8">SUM(D5+E5)</f>
        <v>23084.36</v>
      </c>
      <c r="G5" s="99">
        <f t="shared" ref="G5:G56" si="9">F5/2080</f>
        <v>11.09825</v>
      </c>
      <c r="H5" s="100">
        <f>F5*H3</f>
        <v>461.68720000000002</v>
      </c>
      <c r="I5" s="101">
        <f t="shared" ref="I5:I57" si="10">SUM(F5+H5)</f>
        <v>23546.047200000001</v>
      </c>
      <c r="J5" s="102">
        <v>11.32</v>
      </c>
      <c r="K5" s="81">
        <f t="shared" ref="K5:K57" si="11">ROUNDDOWN(J5,3)</f>
        <v>11.32</v>
      </c>
      <c r="L5" s="79">
        <f t="shared" ref="L5:L57" si="12">I5/260*261</f>
        <v>23636.608920000002</v>
      </c>
      <c r="M5" s="82">
        <f t="shared" ref="M5:M57" si="13">K5*80</f>
        <v>905.6</v>
      </c>
      <c r="N5" s="103">
        <f t="shared" ref="N5:N57" si="14">K5*8</f>
        <v>90.56</v>
      </c>
      <c r="O5" s="90">
        <f t="shared" ref="O5:O57" si="15">M5*25</f>
        <v>22640</v>
      </c>
      <c r="P5" s="90">
        <f t="shared" ref="P5:P57" si="16">K5*80</f>
        <v>905.6</v>
      </c>
      <c r="Q5" s="104">
        <f t="shared" si="0"/>
        <v>0.44892000000254484</v>
      </c>
      <c r="R5" s="86">
        <f t="shared" ref="R5:R57" si="17">I5*$R$3</f>
        <v>706.38141599999994</v>
      </c>
      <c r="S5" s="86">
        <f t="shared" ref="S5:S57" si="18">SUM(I5+R5)</f>
        <v>24252.428616000001</v>
      </c>
      <c r="T5" s="105">
        <f t="shared" ref="T5:T57" si="19">ROUNDUP(S5,0)</f>
        <v>24253</v>
      </c>
      <c r="U5" s="106">
        <f t="shared" ref="U5:U57" si="20">T5/$U$3</f>
        <v>11.660096153846155</v>
      </c>
      <c r="V5" s="88">
        <v>11.66</v>
      </c>
      <c r="W5" s="107">
        <f t="shared" ref="W5:W57" si="21">V5*$W$3</f>
        <v>932.8</v>
      </c>
      <c r="X5" s="90">
        <f t="shared" si="1"/>
        <v>23320</v>
      </c>
      <c r="Y5" s="90">
        <f t="shared" si="2"/>
        <v>932.8</v>
      </c>
      <c r="Z5" s="91">
        <f t="shared" si="3"/>
        <v>0.2000000000007276</v>
      </c>
      <c r="AB5" s="77">
        <f t="shared" ref="AB5:AB57" si="22">T5</f>
        <v>24253</v>
      </c>
      <c r="AC5" s="99">
        <f t="shared" si="4"/>
        <v>11.660096153846155</v>
      </c>
      <c r="AD5" s="100">
        <f>AB5*AD3</f>
        <v>727.58999999999992</v>
      </c>
      <c r="AE5" s="101">
        <f t="shared" si="5"/>
        <v>24980.59</v>
      </c>
      <c r="AF5" s="81">
        <f t="shared" ref="AF5:AF57" si="23">AE5/$AF$2</f>
        <v>12.009899038461539</v>
      </c>
      <c r="AG5" s="81">
        <f>ROUNDDOWN(AF5,3)</f>
        <v>12.009</v>
      </c>
      <c r="AH5" s="79">
        <f t="shared" ref="AH5:AH57" si="24">(AE5/260)*261</f>
        <v>25076.669192307694</v>
      </c>
      <c r="AI5" s="82">
        <f t="shared" si="6"/>
        <v>960.72</v>
      </c>
      <c r="AJ5" s="90">
        <f t="shared" si="7"/>
        <v>24018</v>
      </c>
      <c r="AK5" s="84">
        <f t="shared" ref="AK5:AK57" si="25">AG5*$AK$2</f>
        <v>1056.7919999999999</v>
      </c>
      <c r="AL5" s="85">
        <f t="shared" ref="AL5:AL57" si="26">AH5-(AJ5+AK5)</f>
        <v>1.8771923076928942</v>
      </c>
    </row>
    <row r="6" spans="1:39" s="92" customFormat="1" ht="12" x14ac:dyDescent="0.2">
      <c r="A6" s="72">
        <v>3</v>
      </c>
      <c r="B6" s="73">
        <v>23415</v>
      </c>
      <c r="C6" s="95">
        <v>702.44999999999993</v>
      </c>
      <c r="D6" s="96">
        <v>24117.45</v>
      </c>
      <c r="E6" s="97">
        <f>D6*E3</f>
        <v>0</v>
      </c>
      <c r="F6" s="98">
        <f t="shared" si="8"/>
        <v>24117.45</v>
      </c>
      <c r="G6" s="99">
        <f t="shared" si="9"/>
        <v>11.594927884615386</v>
      </c>
      <c r="H6" s="100">
        <f>F6*H3</f>
        <v>482.34900000000005</v>
      </c>
      <c r="I6" s="101">
        <f t="shared" si="10"/>
        <v>24599.798999999999</v>
      </c>
      <c r="J6" s="102">
        <f t="shared" ref="J6:J56" si="27">I6/2080</f>
        <v>11.826826442307691</v>
      </c>
      <c r="K6" s="81">
        <f t="shared" si="11"/>
        <v>11.826000000000001</v>
      </c>
      <c r="L6" s="79">
        <f t="shared" si="12"/>
        <v>24694.413611538461</v>
      </c>
      <c r="M6" s="82">
        <f t="shared" si="13"/>
        <v>946.08</v>
      </c>
      <c r="N6" s="103">
        <f t="shared" si="14"/>
        <v>94.608000000000004</v>
      </c>
      <c r="O6" s="90">
        <f t="shared" si="15"/>
        <v>23652</v>
      </c>
      <c r="P6" s="90">
        <f t="shared" si="16"/>
        <v>946.08</v>
      </c>
      <c r="Q6" s="104">
        <f t="shared" si="0"/>
        <v>1.7256115384589066</v>
      </c>
      <c r="R6" s="86">
        <f t="shared" si="17"/>
        <v>737.99396999999999</v>
      </c>
      <c r="S6" s="86">
        <f t="shared" si="18"/>
        <v>25337.792969999999</v>
      </c>
      <c r="T6" s="105">
        <f t="shared" si="19"/>
        <v>25338</v>
      </c>
      <c r="U6" s="106">
        <f t="shared" si="20"/>
        <v>12.18173076923077</v>
      </c>
      <c r="V6" s="88">
        <v>12.180999999999999</v>
      </c>
      <c r="W6" s="107">
        <f t="shared" si="21"/>
        <v>974.4799999999999</v>
      </c>
      <c r="X6" s="90">
        <f t="shared" si="1"/>
        <v>24361.999999999996</v>
      </c>
      <c r="Y6" s="90">
        <f t="shared" si="2"/>
        <v>974.4799999999999</v>
      </c>
      <c r="Z6" s="91">
        <f t="shared" si="3"/>
        <v>1.5200000000040745</v>
      </c>
      <c r="AB6" s="77">
        <f t="shared" si="22"/>
        <v>25338</v>
      </c>
      <c r="AC6" s="99">
        <f t="shared" si="4"/>
        <v>12.18173076923077</v>
      </c>
      <c r="AD6" s="100">
        <f>AB6*AD3</f>
        <v>760.14</v>
      </c>
      <c r="AE6" s="101">
        <f t="shared" si="5"/>
        <v>26098.14</v>
      </c>
      <c r="AF6" s="81">
        <f t="shared" si="23"/>
        <v>12.547182692307691</v>
      </c>
      <c r="AG6" s="81">
        <v>12.545999999999999</v>
      </c>
      <c r="AH6" s="79">
        <f t="shared" si="24"/>
        <v>26198.51746153846</v>
      </c>
      <c r="AI6" s="82">
        <f t="shared" si="6"/>
        <v>1003.68</v>
      </c>
      <c r="AJ6" s="90">
        <f t="shared" si="7"/>
        <v>25092</v>
      </c>
      <c r="AK6" s="84">
        <f t="shared" si="25"/>
        <v>1104.048</v>
      </c>
      <c r="AL6" s="85">
        <f t="shared" si="26"/>
        <v>2.4694615384614735</v>
      </c>
    </row>
    <row r="7" spans="1:39" s="92" customFormat="1" ht="12" x14ac:dyDescent="0.2">
      <c r="A7" s="93">
        <v>4</v>
      </c>
      <c r="B7" s="94">
        <v>24414</v>
      </c>
      <c r="C7" s="95">
        <v>732.42</v>
      </c>
      <c r="D7" s="96">
        <v>25146.42</v>
      </c>
      <c r="E7" s="97">
        <f>D7*E3</f>
        <v>0</v>
      </c>
      <c r="F7" s="98">
        <f t="shared" si="8"/>
        <v>25146.42</v>
      </c>
      <c r="G7" s="99">
        <f t="shared" si="9"/>
        <v>12.089625</v>
      </c>
      <c r="H7" s="100">
        <f>F7*H3</f>
        <v>502.92839999999995</v>
      </c>
      <c r="I7" s="101">
        <f t="shared" si="10"/>
        <v>25649.348399999999</v>
      </c>
      <c r="J7" s="102">
        <f t="shared" si="27"/>
        <v>12.331417499999999</v>
      </c>
      <c r="K7" s="81">
        <f t="shared" si="11"/>
        <v>12.331</v>
      </c>
      <c r="L7" s="79">
        <f t="shared" si="12"/>
        <v>25747.999739999999</v>
      </c>
      <c r="M7" s="82">
        <f t="shared" si="13"/>
        <v>986.48</v>
      </c>
      <c r="N7" s="103">
        <f t="shared" si="14"/>
        <v>98.647999999999996</v>
      </c>
      <c r="O7" s="90">
        <f t="shared" si="15"/>
        <v>24662</v>
      </c>
      <c r="P7" s="90">
        <f t="shared" si="16"/>
        <v>986.48</v>
      </c>
      <c r="Q7" s="104">
        <f t="shared" si="0"/>
        <v>0.87173999999868101</v>
      </c>
      <c r="R7" s="86">
        <f t="shared" si="17"/>
        <v>769.4804519999999</v>
      </c>
      <c r="S7" s="86">
        <f t="shared" si="18"/>
        <v>26418.828851999999</v>
      </c>
      <c r="T7" s="105">
        <f t="shared" si="19"/>
        <v>26419</v>
      </c>
      <c r="U7" s="106">
        <f t="shared" si="20"/>
        <v>12.701442307692307</v>
      </c>
      <c r="V7" s="88">
        <v>12.701000000000001</v>
      </c>
      <c r="W7" s="107">
        <f t="shared" si="21"/>
        <v>1016.08</v>
      </c>
      <c r="X7" s="90">
        <f t="shared" si="1"/>
        <v>25402</v>
      </c>
      <c r="Y7" s="90">
        <f t="shared" si="2"/>
        <v>1016.08</v>
      </c>
      <c r="Z7" s="91">
        <f t="shared" si="3"/>
        <v>0.91999999999825377</v>
      </c>
      <c r="AB7" s="77">
        <f t="shared" si="22"/>
        <v>26419</v>
      </c>
      <c r="AC7" s="99">
        <f t="shared" si="4"/>
        <v>12.701442307692307</v>
      </c>
      <c r="AD7" s="100">
        <f>AB7*AD3</f>
        <v>792.56999999999994</v>
      </c>
      <c r="AE7" s="101">
        <f t="shared" si="5"/>
        <v>27211.57</v>
      </c>
      <c r="AF7" s="81">
        <f t="shared" si="23"/>
        <v>13.082485576923077</v>
      </c>
      <c r="AG7" s="81">
        <f>ROUNDDOWN(AF7,3)</f>
        <v>13.082000000000001</v>
      </c>
      <c r="AH7" s="79">
        <f t="shared" si="24"/>
        <v>27316.229884615383</v>
      </c>
      <c r="AI7" s="82">
        <f t="shared" si="6"/>
        <v>1046.56</v>
      </c>
      <c r="AJ7" s="90">
        <f t="shared" si="7"/>
        <v>26164</v>
      </c>
      <c r="AK7" s="84">
        <f t="shared" si="25"/>
        <v>1151.2160000000001</v>
      </c>
      <c r="AL7" s="85">
        <f t="shared" si="26"/>
        <v>1.0138846153822669</v>
      </c>
    </row>
    <row r="8" spans="1:39" s="92" customFormat="1" ht="12" x14ac:dyDescent="0.2">
      <c r="A8" s="72" t="s">
        <v>30</v>
      </c>
      <c r="B8" s="73">
        <v>26561</v>
      </c>
      <c r="C8" s="95">
        <v>796.82999999999993</v>
      </c>
      <c r="D8" s="96">
        <v>27357.83</v>
      </c>
      <c r="E8" s="97">
        <f>D8*E3</f>
        <v>0</v>
      </c>
      <c r="F8" s="98">
        <f t="shared" si="8"/>
        <v>27357.83</v>
      </c>
      <c r="G8" s="99">
        <f t="shared" si="9"/>
        <v>13.152802884615385</v>
      </c>
      <c r="H8" s="100">
        <f>F8*H3</f>
        <v>547.15660000000003</v>
      </c>
      <c r="I8" s="101">
        <f t="shared" si="10"/>
        <v>27904.9866</v>
      </c>
      <c r="J8" s="102">
        <f t="shared" si="27"/>
        <v>13.415858942307693</v>
      </c>
      <c r="K8" s="81">
        <f t="shared" si="11"/>
        <v>13.414999999999999</v>
      </c>
      <c r="L8" s="79">
        <f t="shared" si="12"/>
        <v>28012.313471538462</v>
      </c>
      <c r="M8" s="82">
        <f t="shared" si="13"/>
        <v>1073.1999999999998</v>
      </c>
      <c r="N8" s="103">
        <f t="shared" si="14"/>
        <v>107.32</v>
      </c>
      <c r="O8" s="90">
        <f t="shared" si="15"/>
        <v>26829.999999999996</v>
      </c>
      <c r="P8" s="90">
        <f t="shared" si="16"/>
        <v>1073.1999999999998</v>
      </c>
      <c r="Q8" s="104">
        <f t="shared" si="0"/>
        <v>1.7934715384653828</v>
      </c>
      <c r="R8" s="86">
        <f t="shared" si="17"/>
        <v>837.14959799999997</v>
      </c>
      <c r="S8" s="86">
        <f t="shared" si="18"/>
        <v>28742.136198</v>
      </c>
      <c r="T8" s="105">
        <f t="shared" si="19"/>
        <v>28743</v>
      </c>
      <c r="U8" s="106">
        <f t="shared" si="20"/>
        <v>13.81875</v>
      </c>
      <c r="V8" s="88">
        <v>13.818</v>
      </c>
      <c r="W8" s="107">
        <f t="shared" si="21"/>
        <v>1105.44</v>
      </c>
      <c r="X8" s="90">
        <f t="shared" si="1"/>
        <v>27636</v>
      </c>
      <c r="Y8" s="90">
        <f t="shared" si="2"/>
        <v>1105.44</v>
      </c>
      <c r="Z8" s="91">
        <f t="shared" si="3"/>
        <v>1.5600000000013097</v>
      </c>
      <c r="AB8" s="77">
        <f t="shared" si="22"/>
        <v>28743</v>
      </c>
      <c r="AC8" s="99">
        <f t="shared" si="4"/>
        <v>13.81875</v>
      </c>
      <c r="AD8" s="100">
        <f>AB8*AD3</f>
        <v>862.29</v>
      </c>
      <c r="AE8" s="101">
        <f t="shared" si="5"/>
        <v>29605.29</v>
      </c>
      <c r="AF8" s="81">
        <f t="shared" si="23"/>
        <v>14.2333125</v>
      </c>
      <c r="AG8" s="81">
        <v>14.231999999999999</v>
      </c>
      <c r="AH8" s="79">
        <f t="shared" si="24"/>
        <v>29719.156500000001</v>
      </c>
      <c r="AI8" s="82">
        <f t="shared" si="6"/>
        <v>1138.56</v>
      </c>
      <c r="AJ8" s="90">
        <f t="shared" si="7"/>
        <v>28464</v>
      </c>
      <c r="AK8" s="84">
        <f t="shared" si="25"/>
        <v>1252.4159999999999</v>
      </c>
      <c r="AL8" s="85">
        <f t="shared" si="26"/>
        <v>2.7404999999998836</v>
      </c>
    </row>
    <row r="9" spans="1:39" s="92" customFormat="1" ht="12" x14ac:dyDescent="0.2">
      <c r="A9" s="93">
        <v>5</v>
      </c>
      <c r="B9" s="94">
        <v>25417</v>
      </c>
      <c r="C9" s="95">
        <v>762.51</v>
      </c>
      <c r="D9" s="96">
        <v>26179.51</v>
      </c>
      <c r="E9" s="97">
        <f>D9*E3</f>
        <v>0</v>
      </c>
      <c r="F9" s="98">
        <f t="shared" si="8"/>
        <v>26179.51</v>
      </c>
      <c r="G9" s="99">
        <f t="shared" si="9"/>
        <v>12.586302884615383</v>
      </c>
      <c r="H9" s="100">
        <f>F9*H3</f>
        <v>523.59019999999998</v>
      </c>
      <c r="I9" s="101">
        <f t="shared" si="10"/>
        <v>26703.100199999997</v>
      </c>
      <c r="J9" s="102">
        <f t="shared" si="27"/>
        <v>12.838028942307691</v>
      </c>
      <c r="K9" s="81">
        <f t="shared" si="11"/>
        <v>12.837999999999999</v>
      </c>
      <c r="L9" s="79">
        <f t="shared" si="12"/>
        <v>26805.804431538458</v>
      </c>
      <c r="M9" s="82">
        <f t="shared" si="13"/>
        <v>1027.04</v>
      </c>
      <c r="N9" s="103">
        <f t="shared" si="14"/>
        <v>102.70399999999999</v>
      </c>
      <c r="O9" s="90">
        <f t="shared" si="15"/>
        <v>25676</v>
      </c>
      <c r="P9" s="90">
        <f t="shared" si="16"/>
        <v>1027.04</v>
      </c>
      <c r="Q9" s="104">
        <f t="shared" si="0"/>
        <v>6.043153845530469E-2</v>
      </c>
      <c r="R9" s="86">
        <f t="shared" si="17"/>
        <v>801.09300599999983</v>
      </c>
      <c r="S9" s="86">
        <f t="shared" si="18"/>
        <v>27504.193205999996</v>
      </c>
      <c r="T9" s="105">
        <f t="shared" si="19"/>
        <v>27505</v>
      </c>
      <c r="U9" s="106">
        <f t="shared" si="20"/>
        <v>13.223557692307692</v>
      </c>
      <c r="V9" s="88">
        <v>13.223000000000001</v>
      </c>
      <c r="W9" s="107">
        <f t="shared" si="21"/>
        <v>1057.8400000000001</v>
      </c>
      <c r="X9" s="90">
        <f t="shared" si="1"/>
        <v>26446.000000000004</v>
      </c>
      <c r="Y9" s="90">
        <f t="shared" si="2"/>
        <v>1057.8400000000001</v>
      </c>
      <c r="Z9" s="91">
        <f t="shared" si="3"/>
        <v>1.1599999999962165</v>
      </c>
      <c r="AB9" s="77">
        <f t="shared" si="22"/>
        <v>27505</v>
      </c>
      <c r="AC9" s="99">
        <f t="shared" si="4"/>
        <v>13.223557692307692</v>
      </c>
      <c r="AD9" s="100">
        <f>AB9*AD3</f>
        <v>825.15</v>
      </c>
      <c r="AE9" s="101">
        <f t="shared" si="5"/>
        <v>28330.15</v>
      </c>
      <c r="AF9" s="81">
        <f t="shared" si="23"/>
        <v>13.620264423076923</v>
      </c>
      <c r="AG9" s="81">
        <v>13.619</v>
      </c>
      <c r="AH9" s="79">
        <f t="shared" si="24"/>
        <v>28439.112115384614</v>
      </c>
      <c r="AI9" s="82">
        <f t="shared" si="6"/>
        <v>1089.52</v>
      </c>
      <c r="AJ9" s="90">
        <f t="shared" si="7"/>
        <v>27238</v>
      </c>
      <c r="AK9" s="84">
        <f t="shared" si="25"/>
        <v>1198.472</v>
      </c>
      <c r="AL9" s="85">
        <f t="shared" si="26"/>
        <v>2.6401153846127272</v>
      </c>
    </row>
    <row r="10" spans="1:39" s="92" customFormat="1" ht="12" x14ac:dyDescent="0.2">
      <c r="A10" s="72" t="s">
        <v>31</v>
      </c>
      <c r="B10" s="73">
        <v>27563</v>
      </c>
      <c r="C10" s="95">
        <v>826.89</v>
      </c>
      <c r="D10" s="96">
        <v>28389.89</v>
      </c>
      <c r="E10" s="97">
        <f>D10*E3</f>
        <v>0</v>
      </c>
      <c r="F10" s="98">
        <f t="shared" si="8"/>
        <v>28389.89</v>
      </c>
      <c r="G10" s="99">
        <f t="shared" si="9"/>
        <v>13.648985576923076</v>
      </c>
      <c r="H10" s="100">
        <f>F10*H3</f>
        <v>567.79780000000005</v>
      </c>
      <c r="I10" s="101">
        <f t="shared" si="10"/>
        <v>28957.6878</v>
      </c>
      <c r="J10" s="102">
        <f t="shared" si="27"/>
        <v>13.921965288461537</v>
      </c>
      <c r="K10" s="81">
        <f t="shared" si="11"/>
        <v>13.920999999999999</v>
      </c>
      <c r="L10" s="79">
        <f t="shared" si="12"/>
        <v>29069.06352230769</v>
      </c>
      <c r="M10" s="82">
        <f t="shared" si="13"/>
        <v>1113.6799999999998</v>
      </c>
      <c r="N10" s="103">
        <f t="shared" si="14"/>
        <v>111.36799999999999</v>
      </c>
      <c r="O10" s="90">
        <f t="shared" si="15"/>
        <v>27841.999999999996</v>
      </c>
      <c r="P10" s="90">
        <f t="shared" si="16"/>
        <v>1113.6799999999998</v>
      </c>
      <c r="Q10" s="104">
        <f t="shared" si="0"/>
        <v>2.0155223076944822</v>
      </c>
      <c r="R10" s="86">
        <f t="shared" si="17"/>
        <v>868.73063400000001</v>
      </c>
      <c r="S10" s="86">
        <f t="shared" si="18"/>
        <v>29826.418433999999</v>
      </c>
      <c r="T10" s="105">
        <f t="shared" si="19"/>
        <v>29827</v>
      </c>
      <c r="U10" s="106">
        <f t="shared" si="20"/>
        <v>14.339903846153845</v>
      </c>
      <c r="V10" s="88">
        <v>14.339</v>
      </c>
      <c r="W10" s="107">
        <f t="shared" si="21"/>
        <v>1147.1200000000001</v>
      </c>
      <c r="X10" s="90">
        <f t="shared" si="1"/>
        <v>28678.000000000004</v>
      </c>
      <c r="Y10" s="90">
        <f t="shared" si="2"/>
        <v>1147.1200000000001</v>
      </c>
      <c r="Z10" s="91">
        <f t="shared" si="3"/>
        <v>1.8799999999973807</v>
      </c>
      <c r="AB10" s="77">
        <f t="shared" si="22"/>
        <v>29827</v>
      </c>
      <c r="AC10" s="99">
        <f t="shared" si="4"/>
        <v>14.339903846153845</v>
      </c>
      <c r="AD10" s="100">
        <f>AB10*AD3</f>
        <v>894.81</v>
      </c>
      <c r="AE10" s="101">
        <f t="shared" si="5"/>
        <v>30721.81</v>
      </c>
      <c r="AF10" s="81">
        <f t="shared" si="23"/>
        <v>14.770100961538462</v>
      </c>
      <c r="AG10" s="81">
        <v>14.769</v>
      </c>
      <c r="AH10" s="79">
        <f t="shared" si="24"/>
        <v>30839.970807692309</v>
      </c>
      <c r="AI10" s="82">
        <f t="shared" si="6"/>
        <v>1181.52</v>
      </c>
      <c r="AJ10" s="90">
        <f t="shared" si="7"/>
        <v>29538</v>
      </c>
      <c r="AK10" s="84">
        <f t="shared" si="25"/>
        <v>1299.672</v>
      </c>
      <c r="AL10" s="85">
        <f t="shared" si="26"/>
        <v>2.2988076923102199</v>
      </c>
    </row>
    <row r="11" spans="1:39" s="92" customFormat="1" ht="12" x14ac:dyDescent="0.2">
      <c r="A11" s="93">
        <v>6</v>
      </c>
      <c r="B11" s="94">
        <v>26419</v>
      </c>
      <c r="C11" s="95">
        <v>792.56999999999994</v>
      </c>
      <c r="D11" s="96">
        <v>27211.57</v>
      </c>
      <c r="E11" s="97">
        <f>D11*E3</f>
        <v>0</v>
      </c>
      <c r="F11" s="98">
        <f t="shared" si="8"/>
        <v>27211.57</v>
      </c>
      <c r="G11" s="99">
        <f t="shared" si="9"/>
        <v>13.082485576923077</v>
      </c>
      <c r="H11" s="100">
        <f>F11*H3</f>
        <v>544.23140000000001</v>
      </c>
      <c r="I11" s="101">
        <f t="shared" si="10"/>
        <v>27755.8014</v>
      </c>
      <c r="J11" s="102">
        <f t="shared" si="27"/>
        <v>13.344135288461539</v>
      </c>
      <c r="K11" s="81">
        <f t="shared" si="11"/>
        <v>13.343999999999999</v>
      </c>
      <c r="L11" s="79">
        <f t="shared" si="12"/>
        <v>27862.554482307693</v>
      </c>
      <c r="M11" s="82">
        <f t="shared" si="13"/>
        <v>1067.52</v>
      </c>
      <c r="N11" s="103">
        <f t="shared" si="14"/>
        <v>106.752</v>
      </c>
      <c r="O11" s="90">
        <f t="shared" si="15"/>
        <v>26688</v>
      </c>
      <c r="P11" s="90">
        <f t="shared" si="16"/>
        <v>1067.52</v>
      </c>
      <c r="Q11" s="104">
        <f t="shared" si="0"/>
        <v>0.28248230769168003</v>
      </c>
      <c r="R11" s="86">
        <f t="shared" si="17"/>
        <v>832.67404199999999</v>
      </c>
      <c r="S11" s="86">
        <f t="shared" si="18"/>
        <v>28588.475441999999</v>
      </c>
      <c r="T11" s="105">
        <f t="shared" si="19"/>
        <v>28589</v>
      </c>
      <c r="U11" s="106">
        <f t="shared" si="20"/>
        <v>13.744711538461539</v>
      </c>
      <c r="V11" s="88">
        <v>13.744</v>
      </c>
      <c r="W11" s="107">
        <f t="shared" si="21"/>
        <v>1099.52</v>
      </c>
      <c r="X11" s="90">
        <f t="shared" si="1"/>
        <v>27488</v>
      </c>
      <c r="Y11" s="90">
        <f t="shared" si="2"/>
        <v>1099.52</v>
      </c>
      <c r="Z11" s="91">
        <f t="shared" si="3"/>
        <v>1.4799999999995634</v>
      </c>
      <c r="AB11" s="77">
        <f t="shared" si="22"/>
        <v>28589</v>
      </c>
      <c r="AC11" s="99">
        <f t="shared" si="4"/>
        <v>13.744711538461539</v>
      </c>
      <c r="AD11" s="100">
        <f>AB11*AD3</f>
        <v>857.67</v>
      </c>
      <c r="AE11" s="101">
        <f t="shared" si="5"/>
        <v>29446.67</v>
      </c>
      <c r="AF11" s="81">
        <f t="shared" si="23"/>
        <v>14.157052884615384</v>
      </c>
      <c r="AG11" s="81">
        <v>14.156000000000001</v>
      </c>
      <c r="AH11" s="79">
        <f t="shared" si="24"/>
        <v>29559.926423076922</v>
      </c>
      <c r="AI11" s="82">
        <f t="shared" si="6"/>
        <v>1132.48</v>
      </c>
      <c r="AJ11" s="90">
        <f t="shared" si="7"/>
        <v>28312</v>
      </c>
      <c r="AK11" s="84">
        <f t="shared" si="25"/>
        <v>1245.7280000000001</v>
      </c>
      <c r="AL11" s="85">
        <f t="shared" si="26"/>
        <v>2.1984230769230635</v>
      </c>
    </row>
    <row r="12" spans="1:39" s="92" customFormat="1" ht="12" x14ac:dyDescent="0.2">
      <c r="A12" s="72" t="s">
        <v>32</v>
      </c>
      <c r="B12" s="73">
        <v>28564</v>
      </c>
      <c r="C12" s="95">
        <v>856.92</v>
      </c>
      <c r="D12" s="96">
        <v>29420.92</v>
      </c>
      <c r="E12" s="97">
        <f>D12*E3</f>
        <v>0</v>
      </c>
      <c r="F12" s="98">
        <f t="shared" si="8"/>
        <v>29420.92</v>
      </c>
      <c r="G12" s="99">
        <f t="shared" si="9"/>
        <v>14.144673076923077</v>
      </c>
      <c r="H12" s="100">
        <f>F12*H3</f>
        <v>588.41840000000002</v>
      </c>
      <c r="I12" s="101">
        <f t="shared" si="10"/>
        <v>30009.338399999997</v>
      </c>
      <c r="J12" s="102">
        <f t="shared" si="27"/>
        <v>14.427566538461537</v>
      </c>
      <c r="K12" s="81">
        <f t="shared" si="11"/>
        <v>14.427</v>
      </c>
      <c r="L12" s="79">
        <f t="shared" si="12"/>
        <v>30124.75893230769</v>
      </c>
      <c r="M12" s="82">
        <f t="shared" si="13"/>
        <v>1154.1599999999999</v>
      </c>
      <c r="N12" s="103">
        <f t="shared" si="14"/>
        <v>115.416</v>
      </c>
      <c r="O12" s="90">
        <f t="shared" si="15"/>
        <v>28853.999999999996</v>
      </c>
      <c r="P12" s="90">
        <f t="shared" si="16"/>
        <v>1154.1599999999999</v>
      </c>
      <c r="Q12" s="104">
        <f t="shared" si="0"/>
        <v>1.1829323076926812</v>
      </c>
      <c r="R12" s="86">
        <f t="shared" si="17"/>
        <v>900.28015199999993</v>
      </c>
      <c r="S12" s="86">
        <f t="shared" si="18"/>
        <v>30909.618551999996</v>
      </c>
      <c r="T12" s="105">
        <f t="shared" si="19"/>
        <v>30910</v>
      </c>
      <c r="U12" s="106">
        <f t="shared" si="20"/>
        <v>14.860576923076923</v>
      </c>
      <c r="V12" s="88">
        <v>14.86</v>
      </c>
      <c r="W12" s="107">
        <f t="shared" si="21"/>
        <v>1188.8</v>
      </c>
      <c r="X12" s="90">
        <f t="shared" si="1"/>
        <v>29720</v>
      </c>
      <c r="Y12" s="90">
        <f t="shared" si="2"/>
        <v>1188.8</v>
      </c>
      <c r="Z12" s="91">
        <f t="shared" si="3"/>
        <v>1.2000000000007276</v>
      </c>
      <c r="AB12" s="77">
        <f t="shared" si="22"/>
        <v>30910</v>
      </c>
      <c r="AC12" s="99">
        <f t="shared" si="4"/>
        <v>14.860576923076923</v>
      </c>
      <c r="AD12" s="100">
        <f>AB12*AD3</f>
        <v>927.3</v>
      </c>
      <c r="AE12" s="101">
        <f t="shared" si="5"/>
        <v>31837.3</v>
      </c>
      <c r="AF12" s="81">
        <f t="shared" si="23"/>
        <v>15.30639423076923</v>
      </c>
      <c r="AG12" s="81">
        <v>15.305</v>
      </c>
      <c r="AH12" s="79">
        <f t="shared" si="24"/>
        <v>31959.751153846155</v>
      </c>
      <c r="AI12" s="82">
        <f t="shared" si="6"/>
        <v>1224.4000000000001</v>
      </c>
      <c r="AJ12" s="90">
        <f t="shared" si="7"/>
        <v>30610.000000000004</v>
      </c>
      <c r="AK12" s="84">
        <f t="shared" si="25"/>
        <v>1346.84</v>
      </c>
      <c r="AL12" s="85">
        <f t="shared" si="26"/>
        <v>2.9111538461511373</v>
      </c>
    </row>
    <row r="13" spans="1:39" s="92" customFormat="1" ht="12" x14ac:dyDescent="0.2">
      <c r="A13" s="93">
        <v>7</v>
      </c>
      <c r="B13" s="94">
        <v>27420</v>
      </c>
      <c r="C13" s="95">
        <v>822.6</v>
      </c>
      <c r="D13" s="96">
        <v>28242.6</v>
      </c>
      <c r="E13" s="97">
        <f>D13*E3</f>
        <v>0</v>
      </c>
      <c r="F13" s="98">
        <f t="shared" si="8"/>
        <v>28242.6</v>
      </c>
      <c r="G13" s="99">
        <f t="shared" si="9"/>
        <v>13.578173076923076</v>
      </c>
      <c r="H13" s="100">
        <f>F13*H3</f>
        <v>564.85199999999998</v>
      </c>
      <c r="I13" s="101">
        <f t="shared" si="10"/>
        <v>28807.451999999997</v>
      </c>
      <c r="J13" s="102">
        <f t="shared" si="27"/>
        <v>13.849736538461537</v>
      </c>
      <c r="K13" s="81">
        <f t="shared" si="11"/>
        <v>13.849</v>
      </c>
      <c r="L13" s="79">
        <f t="shared" si="12"/>
        <v>28918.249892307689</v>
      </c>
      <c r="M13" s="82">
        <f t="shared" si="13"/>
        <v>1107.92</v>
      </c>
      <c r="N13" s="103">
        <f t="shared" si="14"/>
        <v>110.792</v>
      </c>
      <c r="O13" s="90">
        <f t="shared" si="15"/>
        <v>27698</v>
      </c>
      <c r="P13" s="90">
        <f t="shared" si="16"/>
        <v>1107.92</v>
      </c>
      <c r="Q13" s="104">
        <f t="shared" si="0"/>
        <v>1.5378923076896172</v>
      </c>
      <c r="R13" s="86">
        <f t="shared" si="17"/>
        <v>864.22355999999991</v>
      </c>
      <c r="S13" s="86">
        <f t="shared" si="18"/>
        <v>29671.675559999996</v>
      </c>
      <c r="T13" s="105">
        <f t="shared" si="19"/>
        <v>29672</v>
      </c>
      <c r="U13" s="106">
        <f t="shared" si="20"/>
        <v>14.265384615384615</v>
      </c>
      <c r="V13" s="88">
        <v>14.265000000000001</v>
      </c>
      <c r="W13" s="107">
        <f t="shared" si="21"/>
        <v>1141.2</v>
      </c>
      <c r="X13" s="90">
        <f t="shared" si="1"/>
        <v>28530</v>
      </c>
      <c r="Y13" s="90">
        <f t="shared" si="2"/>
        <v>1141.2</v>
      </c>
      <c r="Z13" s="91">
        <f t="shared" si="3"/>
        <v>0.7999999999992724</v>
      </c>
      <c r="AB13" s="77">
        <f t="shared" si="22"/>
        <v>29672</v>
      </c>
      <c r="AC13" s="99">
        <f t="shared" si="4"/>
        <v>14.265384615384615</v>
      </c>
      <c r="AD13" s="100">
        <f>AB13*AD3</f>
        <v>890.16</v>
      </c>
      <c r="AE13" s="101">
        <f t="shared" si="5"/>
        <v>30562.16</v>
      </c>
      <c r="AF13" s="81">
        <f t="shared" si="23"/>
        <v>14.693346153846154</v>
      </c>
      <c r="AG13" s="81">
        <v>14.692</v>
      </c>
      <c r="AH13" s="79">
        <f t="shared" si="24"/>
        <v>30679.706769230768</v>
      </c>
      <c r="AI13" s="82">
        <f t="shared" si="6"/>
        <v>1175.3600000000001</v>
      </c>
      <c r="AJ13" s="90">
        <f t="shared" si="7"/>
        <v>29384.000000000004</v>
      </c>
      <c r="AK13" s="84">
        <f t="shared" si="25"/>
        <v>1292.896</v>
      </c>
      <c r="AL13" s="85">
        <f t="shared" si="26"/>
        <v>2.8107692307639809</v>
      </c>
    </row>
    <row r="14" spans="1:39" s="92" customFormat="1" ht="12" x14ac:dyDescent="0.2">
      <c r="A14" s="72" t="s">
        <v>33</v>
      </c>
      <c r="B14" s="73">
        <v>29564</v>
      </c>
      <c r="C14" s="95">
        <v>886.92</v>
      </c>
      <c r="D14" s="96">
        <v>30450.92</v>
      </c>
      <c r="E14" s="97">
        <f>D14*E3</f>
        <v>0</v>
      </c>
      <c r="F14" s="98">
        <f t="shared" si="8"/>
        <v>30450.92</v>
      </c>
      <c r="G14" s="99">
        <f t="shared" si="9"/>
        <v>14.639865384615383</v>
      </c>
      <c r="H14" s="100">
        <f>F14*H3</f>
        <v>609.01839999999993</v>
      </c>
      <c r="I14" s="101">
        <f t="shared" si="10"/>
        <v>31059.938399999999</v>
      </c>
      <c r="J14" s="102">
        <f t="shared" si="27"/>
        <v>14.932662692307693</v>
      </c>
      <c r="K14" s="81">
        <f t="shared" si="11"/>
        <v>14.932</v>
      </c>
      <c r="L14" s="79">
        <f t="shared" si="12"/>
        <v>31179.399701538463</v>
      </c>
      <c r="M14" s="82">
        <f t="shared" si="13"/>
        <v>1194.56</v>
      </c>
      <c r="N14" s="103">
        <f t="shared" si="14"/>
        <v>119.456</v>
      </c>
      <c r="O14" s="90">
        <f t="shared" si="15"/>
        <v>29864</v>
      </c>
      <c r="P14" s="90">
        <f t="shared" si="16"/>
        <v>1194.56</v>
      </c>
      <c r="Q14" s="104">
        <f t="shared" si="0"/>
        <v>1.383701538463356</v>
      </c>
      <c r="R14" s="86">
        <f t="shared" si="17"/>
        <v>931.79815199999996</v>
      </c>
      <c r="S14" s="86">
        <f t="shared" si="18"/>
        <v>31991.736551999998</v>
      </c>
      <c r="T14" s="105">
        <f t="shared" si="19"/>
        <v>31992</v>
      </c>
      <c r="U14" s="106">
        <f t="shared" si="20"/>
        <v>15.38076923076923</v>
      </c>
      <c r="V14" s="88">
        <v>15.38</v>
      </c>
      <c r="W14" s="107">
        <f t="shared" si="21"/>
        <v>1230.4000000000001</v>
      </c>
      <c r="X14" s="90">
        <f t="shared" si="1"/>
        <v>30760.000000000004</v>
      </c>
      <c r="Y14" s="90">
        <f t="shared" si="2"/>
        <v>1230.4000000000001</v>
      </c>
      <c r="Z14" s="91">
        <f t="shared" si="3"/>
        <v>1.5999999999949068</v>
      </c>
      <c r="AB14" s="77">
        <f t="shared" si="22"/>
        <v>31992</v>
      </c>
      <c r="AC14" s="99">
        <f t="shared" si="4"/>
        <v>15.38076923076923</v>
      </c>
      <c r="AD14" s="100">
        <f>AB14*AD3</f>
        <v>959.76</v>
      </c>
      <c r="AE14" s="101">
        <f t="shared" si="5"/>
        <v>32951.760000000002</v>
      </c>
      <c r="AF14" s="81">
        <f t="shared" si="23"/>
        <v>15.842192307692308</v>
      </c>
      <c r="AG14" s="81">
        <v>15.840999999999999</v>
      </c>
      <c r="AH14" s="79">
        <f t="shared" si="24"/>
        <v>33078.497538461539</v>
      </c>
      <c r="AI14" s="82">
        <f t="shared" si="6"/>
        <v>1267.28</v>
      </c>
      <c r="AJ14" s="90">
        <f t="shared" si="7"/>
        <v>31682</v>
      </c>
      <c r="AK14" s="84">
        <f t="shared" si="25"/>
        <v>1394.008</v>
      </c>
      <c r="AL14" s="85">
        <f t="shared" si="26"/>
        <v>2.4895384615374496</v>
      </c>
    </row>
    <row r="15" spans="1:39" s="92" customFormat="1" ht="12" x14ac:dyDescent="0.2">
      <c r="A15" s="93">
        <v>8</v>
      </c>
      <c r="B15" s="94">
        <v>28420</v>
      </c>
      <c r="C15" s="95">
        <v>852.6</v>
      </c>
      <c r="D15" s="96">
        <v>29272.6</v>
      </c>
      <c r="E15" s="97">
        <f>D15*E3</f>
        <v>0</v>
      </c>
      <c r="F15" s="98">
        <f t="shared" si="8"/>
        <v>29272.6</v>
      </c>
      <c r="G15" s="99">
        <f t="shared" si="9"/>
        <v>14.073365384615384</v>
      </c>
      <c r="H15" s="100">
        <f>F15*H3</f>
        <v>585.452</v>
      </c>
      <c r="I15" s="101">
        <f t="shared" si="10"/>
        <v>29858.052</v>
      </c>
      <c r="J15" s="102">
        <f t="shared" si="27"/>
        <v>14.354832692307692</v>
      </c>
      <c r="K15" s="81">
        <f t="shared" si="11"/>
        <v>14.353999999999999</v>
      </c>
      <c r="L15" s="79">
        <f t="shared" si="12"/>
        <v>29972.890661538462</v>
      </c>
      <c r="M15" s="82">
        <f t="shared" si="13"/>
        <v>1148.32</v>
      </c>
      <c r="N15" s="103">
        <f t="shared" si="14"/>
        <v>114.83199999999999</v>
      </c>
      <c r="O15" s="90">
        <f t="shared" si="15"/>
        <v>28708</v>
      </c>
      <c r="P15" s="90">
        <f t="shared" si="16"/>
        <v>1148.32</v>
      </c>
      <c r="Q15" s="104">
        <f t="shared" si="0"/>
        <v>1.7386615384639299</v>
      </c>
      <c r="R15" s="86">
        <f t="shared" si="17"/>
        <v>895.74155999999994</v>
      </c>
      <c r="S15" s="86">
        <f t="shared" si="18"/>
        <v>30753.793559999998</v>
      </c>
      <c r="T15" s="105">
        <f t="shared" si="19"/>
        <v>30754</v>
      </c>
      <c r="U15" s="106">
        <f t="shared" si="20"/>
        <v>14.785576923076922</v>
      </c>
      <c r="V15" s="88">
        <v>14.785</v>
      </c>
      <c r="W15" s="107">
        <f t="shared" si="21"/>
        <v>1182.8</v>
      </c>
      <c r="X15" s="90">
        <f t="shared" si="1"/>
        <v>29570</v>
      </c>
      <c r="Y15" s="90">
        <f t="shared" si="2"/>
        <v>1182.8</v>
      </c>
      <c r="Z15" s="91">
        <f t="shared" si="3"/>
        <v>1.2000000000007276</v>
      </c>
      <c r="AB15" s="77">
        <f t="shared" si="22"/>
        <v>30754</v>
      </c>
      <c r="AC15" s="99">
        <f t="shared" si="4"/>
        <v>14.785576923076922</v>
      </c>
      <c r="AD15" s="100">
        <f>AB15*AD3</f>
        <v>922.62</v>
      </c>
      <c r="AE15" s="101">
        <f t="shared" si="5"/>
        <v>31676.62</v>
      </c>
      <c r="AF15" s="81">
        <f t="shared" si="23"/>
        <v>15.229144230769231</v>
      </c>
      <c r="AG15" s="81">
        <v>15.228</v>
      </c>
      <c r="AH15" s="79">
        <f t="shared" si="24"/>
        <v>31798.453153846156</v>
      </c>
      <c r="AI15" s="82">
        <f t="shared" si="6"/>
        <v>1218.24</v>
      </c>
      <c r="AJ15" s="90">
        <f t="shared" si="7"/>
        <v>30456</v>
      </c>
      <c r="AK15" s="84">
        <f t="shared" si="25"/>
        <v>1340.0640000000001</v>
      </c>
      <c r="AL15" s="85">
        <f t="shared" si="26"/>
        <v>2.3891538461575692</v>
      </c>
    </row>
    <row r="16" spans="1:39" s="92" customFormat="1" ht="12" x14ac:dyDescent="0.2">
      <c r="A16" s="72" t="s">
        <v>34</v>
      </c>
      <c r="B16" s="73">
        <v>30567</v>
      </c>
      <c r="C16" s="95">
        <v>917.01</v>
      </c>
      <c r="D16" s="96">
        <v>31484.01</v>
      </c>
      <c r="E16" s="97">
        <f>D16*E3</f>
        <v>0</v>
      </c>
      <c r="F16" s="98">
        <f t="shared" si="8"/>
        <v>31484.01</v>
      </c>
      <c r="G16" s="99">
        <f t="shared" si="9"/>
        <v>15.136543269230769</v>
      </c>
      <c r="H16" s="100">
        <f>F16*H3</f>
        <v>629.68020000000001</v>
      </c>
      <c r="I16" s="101">
        <f t="shared" si="10"/>
        <v>32113.690199999997</v>
      </c>
      <c r="J16" s="102">
        <f t="shared" si="27"/>
        <v>15.439274134615383</v>
      </c>
      <c r="K16" s="81">
        <f t="shared" si="11"/>
        <v>15.439</v>
      </c>
      <c r="L16" s="79">
        <f t="shared" si="12"/>
        <v>32237.204393076921</v>
      </c>
      <c r="M16" s="82">
        <f t="shared" si="13"/>
        <v>1235.1199999999999</v>
      </c>
      <c r="N16" s="103">
        <f t="shared" si="14"/>
        <v>123.512</v>
      </c>
      <c r="O16" s="90">
        <f t="shared" si="15"/>
        <v>30877.999999999996</v>
      </c>
      <c r="P16" s="90">
        <f t="shared" si="16"/>
        <v>1235.1199999999999</v>
      </c>
      <c r="Q16" s="104">
        <f t="shared" si="0"/>
        <v>0.57239307692725561</v>
      </c>
      <c r="R16" s="86">
        <f t="shared" si="17"/>
        <v>963.41070599999989</v>
      </c>
      <c r="S16" s="86">
        <f t="shared" si="18"/>
        <v>33077.100906</v>
      </c>
      <c r="T16" s="105">
        <f t="shared" si="19"/>
        <v>33078</v>
      </c>
      <c r="U16" s="106">
        <f t="shared" si="20"/>
        <v>15.902884615384615</v>
      </c>
      <c r="V16" s="88">
        <v>15.901999999999999</v>
      </c>
      <c r="W16" s="107">
        <f t="shared" si="21"/>
        <v>1272.1599999999999</v>
      </c>
      <c r="X16" s="90">
        <f t="shared" si="1"/>
        <v>31803.999999999996</v>
      </c>
      <c r="Y16" s="90">
        <f t="shared" si="2"/>
        <v>1272.1599999999999</v>
      </c>
      <c r="Z16" s="91">
        <f t="shared" si="3"/>
        <v>1.8400000000037835</v>
      </c>
      <c r="AB16" s="77">
        <f t="shared" si="22"/>
        <v>33078</v>
      </c>
      <c r="AC16" s="99">
        <f t="shared" si="4"/>
        <v>15.902884615384615</v>
      </c>
      <c r="AD16" s="100">
        <f>AB16*AD3</f>
        <v>992.33999999999992</v>
      </c>
      <c r="AE16" s="101">
        <f t="shared" si="5"/>
        <v>34070.339999999997</v>
      </c>
      <c r="AF16" s="81">
        <f t="shared" si="23"/>
        <v>16.379971153846153</v>
      </c>
      <c r="AG16" s="81">
        <v>16.379000000000001</v>
      </c>
      <c r="AH16" s="79">
        <f t="shared" si="24"/>
        <v>34201.379769230771</v>
      </c>
      <c r="AI16" s="82">
        <f t="shared" si="6"/>
        <v>1310.3200000000002</v>
      </c>
      <c r="AJ16" s="90">
        <f t="shared" si="7"/>
        <v>32758.000000000004</v>
      </c>
      <c r="AK16" s="84">
        <f t="shared" si="25"/>
        <v>1441.3520000000001</v>
      </c>
      <c r="AL16" s="85">
        <f t="shared" si="26"/>
        <v>2.0277692307645339</v>
      </c>
    </row>
    <row r="17" spans="1:38" s="92" customFormat="1" ht="12" x14ac:dyDescent="0.2">
      <c r="A17" s="93">
        <v>9</v>
      </c>
      <c r="B17" s="94">
        <v>29421</v>
      </c>
      <c r="C17" s="95">
        <v>882.63</v>
      </c>
      <c r="D17" s="96">
        <v>30303.63</v>
      </c>
      <c r="E17" s="97">
        <f>D17*E3</f>
        <v>0</v>
      </c>
      <c r="F17" s="98">
        <f t="shared" si="8"/>
        <v>30303.63</v>
      </c>
      <c r="G17" s="99">
        <f t="shared" si="9"/>
        <v>14.569052884615385</v>
      </c>
      <c r="H17" s="100">
        <f>F17*H3</f>
        <v>606.07260000000008</v>
      </c>
      <c r="I17" s="101">
        <f t="shared" si="10"/>
        <v>30909.702600000001</v>
      </c>
      <c r="J17" s="102">
        <f t="shared" si="27"/>
        <v>14.860433942307692</v>
      </c>
      <c r="K17" s="81">
        <f t="shared" si="11"/>
        <v>14.86</v>
      </c>
      <c r="L17" s="79">
        <f t="shared" si="12"/>
        <v>31028.586071538462</v>
      </c>
      <c r="M17" s="82">
        <f t="shared" si="13"/>
        <v>1188.8</v>
      </c>
      <c r="N17" s="103">
        <f t="shared" si="14"/>
        <v>118.88</v>
      </c>
      <c r="O17" s="90">
        <f t="shared" si="15"/>
        <v>29720</v>
      </c>
      <c r="P17" s="90">
        <f t="shared" si="16"/>
        <v>1188.8</v>
      </c>
      <c r="Q17" s="104">
        <f t="shared" si="0"/>
        <v>0.90607153846212896</v>
      </c>
      <c r="R17" s="86">
        <f t="shared" si="17"/>
        <v>927.29107799999997</v>
      </c>
      <c r="S17" s="86">
        <f t="shared" si="18"/>
        <v>31836.993677999999</v>
      </c>
      <c r="T17" s="105">
        <f t="shared" si="19"/>
        <v>31837</v>
      </c>
      <c r="U17" s="106">
        <f t="shared" si="20"/>
        <v>15.30625</v>
      </c>
      <c r="V17" s="88">
        <v>15.305999999999999</v>
      </c>
      <c r="W17" s="107">
        <f t="shared" si="21"/>
        <v>1224.48</v>
      </c>
      <c r="X17" s="90">
        <f t="shared" si="1"/>
        <v>30612</v>
      </c>
      <c r="Y17" s="90">
        <f t="shared" si="2"/>
        <v>1224.48</v>
      </c>
      <c r="Z17" s="91">
        <f t="shared" si="3"/>
        <v>0.52000000000043656</v>
      </c>
      <c r="AB17" s="77">
        <f t="shared" si="22"/>
        <v>31837</v>
      </c>
      <c r="AC17" s="99">
        <f t="shared" si="4"/>
        <v>15.30625</v>
      </c>
      <c r="AD17" s="100">
        <f>AB17*AD3</f>
        <v>955.11</v>
      </c>
      <c r="AE17" s="101">
        <f t="shared" si="5"/>
        <v>32792.11</v>
      </c>
      <c r="AF17" s="81">
        <f t="shared" si="23"/>
        <v>15.765437500000001</v>
      </c>
      <c r="AG17" s="81">
        <v>15.765000000000001</v>
      </c>
      <c r="AH17" s="79">
        <f t="shared" si="24"/>
        <v>32918.233500000002</v>
      </c>
      <c r="AI17" s="82">
        <f t="shared" si="6"/>
        <v>1261.2</v>
      </c>
      <c r="AJ17" s="90">
        <f t="shared" si="7"/>
        <v>31530</v>
      </c>
      <c r="AK17" s="84">
        <f t="shared" si="25"/>
        <v>1387.3200000000002</v>
      </c>
      <c r="AL17" s="85">
        <f t="shared" si="26"/>
        <v>0.91350000000238651</v>
      </c>
    </row>
    <row r="18" spans="1:38" s="92" customFormat="1" ht="12" x14ac:dyDescent="0.2">
      <c r="A18" s="72">
        <v>10</v>
      </c>
      <c r="B18" s="73">
        <v>30424</v>
      </c>
      <c r="C18" s="95">
        <v>912.71999999999991</v>
      </c>
      <c r="D18" s="96">
        <v>31336.720000000001</v>
      </c>
      <c r="E18" s="97">
        <f>D18*E3</f>
        <v>0</v>
      </c>
      <c r="F18" s="98">
        <f t="shared" si="8"/>
        <v>31336.720000000001</v>
      </c>
      <c r="G18" s="99">
        <f t="shared" si="9"/>
        <v>15.06573076923077</v>
      </c>
      <c r="H18" s="100">
        <f>F18*H3</f>
        <v>626.73440000000005</v>
      </c>
      <c r="I18" s="101">
        <f t="shared" si="10"/>
        <v>31963.454400000002</v>
      </c>
      <c r="J18" s="102">
        <f t="shared" si="27"/>
        <v>15.367045384615386</v>
      </c>
      <c r="K18" s="81">
        <f t="shared" si="11"/>
        <v>15.367000000000001</v>
      </c>
      <c r="L18" s="79">
        <f t="shared" si="12"/>
        <v>32086.390763076924</v>
      </c>
      <c r="M18" s="82">
        <f t="shared" si="13"/>
        <v>1229.3600000000001</v>
      </c>
      <c r="N18" s="103">
        <f t="shared" si="14"/>
        <v>122.93600000000001</v>
      </c>
      <c r="O18" s="90">
        <f t="shared" si="15"/>
        <v>30734.000000000004</v>
      </c>
      <c r="P18" s="90">
        <f t="shared" si="16"/>
        <v>1229.3600000000001</v>
      </c>
      <c r="Q18" s="104">
        <f t="shared" si="0"/>
        <v>9.4763076918752631E-2</v>
      </c>
      <c r="R18" s="86">
        <f t="shared" si="17"/>
        <v>958.90363200000002</v>
      </c>
      <c r="S18" s="86">
        <f t="shared" si="18"/>
        <v>32922.358032000004</v>
      </c>
      <c r="T18" s="105">
        <f t="shared" si="19"/>
        <v>32923</v>
      </c>
      <c r="U18" s="106">
        <f t="shared" si="20"/>
        <v>15.828365384615385</v>
      </c>
      <c r="V18" s="88">
        <v>15.827999999999999</v>
      </c>
      <c r="W18" s="107">
        <f t="shared" si="21"/>
        <v>1266.24</v>
      </c>
      <c r="X18" s="90">
        <f t="shared" si="1"/>
        <v>31656</v>
      </c>
      <c r="Y18" s="90">
        <f t="shared" si="2"/>
        <v>1266.24</v>
      </c>
      <c r="Z18" s="91">
        <f t="shared" si="3"/>
        <v>0.76000000000203727</v>
      </c>
      <c r="AB18" s="77">
        <f t="shared" si="22"/>
        <v>32923</v>
      </c>
      <c r="AC18" s="99">
        <f t="shared" si="4"/>
        <v>15.828365384615385</v>
      </c>
      <c r="AD18" s="100">
        <f>AB18*AD3</f>
        <v>987.68999999999994</v>
      </c>
      <c r="AE18" s="101">
        <f t="shared" si="5"/>
        <v>33910.69</v>
      </c>
      <c r="AF18" s="81">
        <f t="shared" si="23"/>
        <v>16.303216346153846</v>
      </c>
      <c r="AG18" s="81">
        <v>16.302</v>
      </c>
      <c r="AH18" s="79">
        <f t="shared" si="24"/>
        <v>34041.115730769234</v>
      </c>
      <c r="AI18" s="82">
        <f t="shared" si="6"/>
        <v>1304.1599999999999</v>
      </c>
      <c r="AJ18" s="90">
        <f t="shared" si="7"/>
        <v>32603.999999999996</v>
      </c>
      <c r="AK18" s="84">
        <f t="shared" si="25"/>
        <v>1434.576</v>
      </c>
      <c r="AL18" s="85">
        <f t="shared" si="26"/>
        <v>2.5397307692401228</v>
      </c>
    </row>
    <row r="19" spans="1:38" s="92" customFormat="1" ht="11.25" customHeight="1" x14ac:dyDescent="0.2">
      <c r="A19" s="93" t="s">
        <v>35</v>
      </c>
      <c r="B19" s="94">
        <v>32571</v>
      </c>
      <c r="C19" s="95">
        <v>977.13</v>
      </c>
      <c r="D19" s="96">
        <v>33548.129999999997</v>
      </c>
      <c r="E19" s="97">
        <f>D19*E3</f>
        <v>0</v>
      </c>
      <c r="F19" s="98">
        <f t="shared" si="8"/>
        <v>33548.129999999997</v>
      </c>
      <c r="G19" s="99">
        <f t="shared" si="9"/>
        <v>16.128908653846153</v>
      </c>
      <c r="H19" s="100">
        <f>F19*H3</f>
        <v>670.96259999999995</v>
      </c>
      <c r="I19" s="101">
        <f t="shared" si="10"/>
        <v>34219.092599999996</v>
      </c>
      <c r="J19" s="102">
        <f t="shared" si="27"/>
        <v>16.451486826923077</v>
      </c>
      <c r="K19" s="81">
        <f t="shared" si="11"/>
        <v>16.451000000000001</v>
      </c>
      <c r="L19" s="79">
        <f t="shared" si="12"/>
        <v>34350.704494615384</v>
      </c>
      <c r="M19" s="82">
        <f t="shared" si="13"/>
        <v>1316.08</v>
      </c>
      <c r="N19" s="103">
        <f t="shared" si="14"/>
        <v>131.608</v>
      </c>
      <c r="O19" s="90">
        <f t="shared" si="15"/>
        <v>32902</v>
      </c>
      <c r="P19" s="90">
        <f t="shared" si="16"/>
        <v>1316.08</v>
      </c>
      <c r="Q19" s="104">
        <f t="shared" si="0"/>
        <v>1.0164946153818164</v>
      </c>
      <c r="R19" s="86">
        <f t="shared" si="17"/>
        <v>1026.5727779999997</v>
      </c>
      <c r="S19" s="86">
        <f t="shared" si="18"/>
        <v>35245.665377999998</v>
      </c>
      <c r="T19" s="105">
        <f t="shared" si="19"/>
        <v>35246</v>
      </c>
      <c r="U19" s="106">
        <f t="shared" si="20"/>
        <v>16.945192307692309</v>
      </c>
      <c r="V19" s="88">
        <v>16.945</v>
      </c>
      <c r="W19" s="107">
        <f t="shared" si="21"/>
        <v>1355.6</v>
      </c>
      <c r="X19" s="90">
        <f t="shared" si="1"/>
        <v>33890</v>
      </c>
      <c r="Y19" s="90">
        <f t="shared" si="2"/>
        <v>1355.6</v>
      </c>
      <c r="Z19" s="91">
        <f t="shared" si="3"/>
        <v>0.40000000000145519</v>
      </c>
      <c r="AB19" s="77">
        <f t="shared" si="22"/>
        <v>35246</v>
      </c>
      <c r="AC19" s="99">
        <f t="shared" si="4"/>
        <v>16.945192307692309</v>
      </c>
      <c r="AD19" s="100">
        <f>AB19*AD3</f>
        <v>1057.3799999999999</v>
      </c>
      <c r="AE19" s="101">
        <f t="shared" si="5"/>
        <v>36303.379999999997</v>
      </c>
      <c r="AF19" s="81">
        <f t="shared" si="23"/>
        <v>17.453548076923077</v>
      </c>
      <c r="AG19" s="81">
        <f>ROUNDDOWN(AF19,3)</f>
        <v>17.452999999999999</v>
      </c>
      <c r="AH19" s="79">
        <f t="shared" si="24"/>
        <v>36443.008384615387</v>
      </c>
      <c r="AI19" s="82">
        <f t="shared" si="6"/>
        <v>1396.24</v>
      </c>
      <c r="AJ19" s="90">
        <f t="shared" si="7"/>
        <v>34906</v>
      </c>
      <c r="AK19" s="84">
        <f t="shared" si="25"/>
        <v>1535.864</v>
      </c>
      <c r="AL19" s="85">
        <f t="shared" si="26"/>
        <v>1.1443846153852064</v>
      </c>
    </row>
    <row r="20" spans="1:38" s="92" customFormat="1" ht="11.25" hidden="1" customHeight="1" x14ac:dyDescent="0.2">
      <c r="A20" s="108" t="s">
        <v>36</v>
      </c>
      <c r="B20" s="109"/>
      <c r="C20" s="95"/>
      <c r="D20" s="96"/>
      <c r="E20" s="97"/>
      <c r="F20" s="98"/>
      <c r="G20" s="99"/>
      <c r="H20" s="100"/>
      <c r="I20" s="101"/>
      <c r="J20" s="102"/>
      <c r="K20" s="81"/>
      <c r="L20" s="79"/>
      <c r="M20" s="82"/>
      <c r="N20" s="103"/>
      <c r="O20" s="90"/>
      <c r="P20" s="90"/>
      <c r="Q20" s="104"/>
      <c r="R20" s="86"/>
      <c r="S20" s="86"/>
      <c r="T20" s="105">
        <v>36665</v>
      </c>
      <c r="U20" s="106">
        <f t="shared" si="20"/>
        <v>17.627403846153847</v>
      </c>
      <c r="V20" s="88">
        <f>U20-0.001</f>
        <v>17.626403846153845</v>
      </c>
      <c r="W20" s="107">
        <f t="shared" si="21"/>
        <v>1410.1123076923077</v>
      </c>
      <c r="X20" s="90">
        <f t="shared" si="1"/>
        <v>35252.807692307695</v>
      </c>
      <c r="Y20" s="90">
        <f t="shared" si="2"/>
        <v>1410.1123076923077</v>
      </c>
      <c r="Z20" s="91">
        <f t="shared" si="3"/>
        <v>2.0799999999944703</v>
      </c>
      <c r="AB20" s="77">
        <f t="shared" si="22"/>
        <v>36665</v>
      </c>
      <c r="AC20" s="99"/>
      <c r="AD20" s="100"/>
      <c r="AE20" s="101"/>
      <c r="AF20" s="81">
        <f t="shared" si="23"/>
        <v>0</v>
      </c>
      <c r="AG20" s="81"/>
      <c r="AH20" s="79">
        <f t="shared" si="24"/>
        <v>0</v>
      </c>
      <c r="AI20" s="82"/>
      <c r="AJ20" s="90"/>
      <c r="AK20" s="84">
        <f t="shared" si="25"/>
        <v>0</v>
      </c>
      <c r="AL20" s="85">
        <f t="shared" si="26"/>
        <v>0</v>
      </c>
    </row>
    <row r="21" spans="1:38" s="92" customFormat="1" ht="12" x14ac:dyDescent="0.2">
      <c r="A21" s="72" t="s">
        <v>37</v>
      </c>
      <c r="B21" s="73">
        <v>35364</v>
      </c>
      <c r="C21" s="95">
        <v>1060.92</v>
      </c>
      <c r="D21" s="96">
        <v>36424.92</v>
      </c>
      <c r="E21" s="97">
        <f>D21*E3</f>
        <v>0</v>
      </c>
      <c r="F21" s="98">
        <f t="shared" si="8"/>
        <v>36424.92</v>
      </c>
      <c r="G21" s="99">
        <f t="shared" si="9"/>
        <v>17.511980769230767</v>
      </c>
      <c r="H21" s="100">
        <f>F21*H3</f>
        <v>728.49839999999995</v>
      </c>
      <c r="I21" s="101">
        <f t="shared" si="10"/>
        <v>37153.418399999995</v>
      </c>
      <c r="J21" s="102">
        <f t="shared" si="27"/>
        <v>17.862220384615384</v>
      </c>
      <c r="K21" s="81">
        <f t="shared" si="11"/>
        <v>17.861999999999998</v>
      </c>
      <c r="L21" s="79">
        <f t="shared" si="12"/>
        <v>37296.316163076925</v>
      </c>
      <c r="M21" s="82">
        <f t="shared" si="13"/>
        <v>1428.9599999999998</v>
      </c>
      <c r="N21" s="103">
        <f t="shared" si="14"/>
        <v>142.89599999999999</v>
      </c>
      <c r="O21" s="90">
        <f t="shared" si="15"/>
        <v>35723.999999999993</v>
      </c>
      <c r="P21" s="90">
        <f t="shared" si="16"/>
        <v>1428.9599999999998</v>
      </c>
      <c r="Q21" s="104">
        <f t="shared" si="0"/>
        <v>0.46016307693207636</v>
      </c>
      <c r="R21" s="86">
        <f t="shared" si="17"/>
        <v>1114.6025519999998</v>
      </c>
      <c r="S21" s="86">
        <f t="shared" si="18"/>
        <v>38268.020951999992</v>
      </c>
      <c r="T21" s="105">
        <f t="shared" si="19"/>
        <v>38269</v>
      </c>
      <c r="U21" s="106">
        <f t="shared" si="20"/>
        <v>18.398557692307691</v>
      </c>
      <c r="V21" s="88">
        <v>18.398</v>
      </c>
      <c r="W21" s="107">
        <f t="shared" si="21"/>
        <v>1471.84</v>
      </c>
      <c r="X21" s="90">
        <f t="shared" si="1"/>
        <v>36796</v>
      </c>
      <c r="Y21" s="90">
        <f t="shared" si="2"/>
        <v>1471.84</v>
      </c>
      <c r="Z21" s="91">
        <f t="shared" si="3"/>
        <v>1.1600000000034925</v>
      </c>
      <c r="AB21" s="77">
        <f t="shared" si="22"/>
        <v>38269</v>
      </c>
      <c r="AC21" s="99">
        <f t="shared" ref="AC21:AC56" si="28">AB21/2080</f>
        <v>18.398557692307691</v>
      </c>
      <c r="AD21" s="100">
        <f>AB21*AD3</f>
        <v>1148.07</v>
      </c>
      <c r="AE21" s="101">
        <f t="shared" ref="AE21:AE57" si="29">SUM(AB21+AD21)</f>
        <v>39417.07</v>
      </c>
      <c r="AF21" s="81">
        <f t="shared" si="23"/>
        <v>18.950514423076925</v>
      </c>
      <c r="AG21" s="81">
        <f t="shared" ref="AG21:AG56" si="30">ROUNDDOWN(AF21,3)</f>
        <v>18.95</v>
      </c>
      <c r="AH21" s="79">
        <f t="shared" si="24"/>
        <v>39568.674115384616</v>
      </c>
      <c r="AI21" s="82">
        <f t="shared" ref="AI21:AI57" si="31">AG21*80</f>
        <v>1516</v>
      </c>
      <c r="AJ21" s="90">
        <f t="shared" ref="AJ21:AJ57" si="32">AI21*25</f>
        <v>37900</v>
      </c>
      <c r="AK21" s="84">
        <f t="shared" si="25"/>
        <v>1667.6</v>
      </c>
      <c r="AL21" s="85">
        <f t="shared" si="26"/>
        <v>1.0741153846174711</v>
      </c>
    </row>
    <row r="22" spans="1:38" s="92" customFormat="1" ht="12" x14ac:dyDescent="0.2">
      <c r="A22" s="93">
        <v>11</v>
      </c>
      <c r="B22" s="94">
        <v>31422</v>
      </c>
      <c r="C22" s="95">
        <v>942.66</v>
      </c>
      <c r="D22" s="96">
        <v>32364.66</v>
      </c>
      <c r="E22" s="97">
        <f>D22*E3</f>
        <v>0</v>
      </c>
      <c r="F22" s="98">
        <f t="shared" si="8"/>
        <v>32364.66</v>
      </c>
      <c r="G22" s="99">
        <f t="shared" si="9"/>
        <v>15.559932692307692</v>
      </c>
      <c r="H22" s="100">
        <f>F22*H3</f>
        <v>647.29319999999996</v>
      </c>
      <c r="I22" s="101">
        <f t="shared" si="10"/>
        <v>33011.953199999996</v>
      </c>
      <c r="J22" s="102">
        <f t="shared" si="27"/>
        <v>15.871131346153845</v>
      </c>
      <c r="K22" s="81">
        <f t="shared" si="11"/>
        <v>15.871</v>
      </c>
      <c r="L22" s="79">
        <f t="shared" si="12"/>
        <v>33138.922250769232</v>
      </c>
      <c r="M22" s="82">
        <f t="shared" si="13"/>
        <v>1269.68</v>
      </c>
      <c r="N22" s="103">
        <f t="shared" si="14"/>
        <v>126.968</v>
      </c>
      <c r="O22" s="90">
        <f t="shared" si="15"/>
        <v>31742</v>
      </c>
      <c r="P22" s="90">
        <f t="shared" si="16"/>
        <v>1269.68</v>
      </c>
      <c r="Q22" s="104">
        <f t="shared" si="0"/>
        <v>0.27425076923100278</v>
      </c>
      <c r="R22" s="86">
        <f t="shared" si="17"/>
        <v>990.35859599999981</v>
      </c>
      <c r="S22" s="86">
        <f t="shared" si="18"/>
        <v>34002.311795999995</v>
      </c>
      <c r="T22" s="105">
        <f t="shared" si="19"/>
        <v>34003</v>
      </c>
      <c r="U22" s="106">
        <f t="shared" si="20"/>
        <v>16.347596153846155</v>
      </c>
      <c r="V22" s="88">
        <v>16.347000000000001</v>
      </c>
      <c r="W22" s="107">
        <f t="shared" si="21"/>
        <v>1307.7600000000002</v>
      </c>
      <c r="X22" s="90">
        <f t="shared" si="1"/>
        <v>32694.000000000007</v>
      </c>
      <c r="Y22" s="90">
        <f t="shared" si="2"/>
        <v>1307.7600000000002</v>
      </c>
      <c r="Z22" s="91">
        <f t="shared" si="3"/>
        <v>1.2399999999906868</v>
      </c>
      <c r="AB22" s="77">
        <f t="shared" si="22"/>
        <v>34003</v>
      </c>
      <c r="AC22" s="99">
        <f t="shared" si="28"/>
        <v>16.347596153846155</v>
      </c>
      <c r="AD22" s="100">
        <f>AB22*AD3</f>
        <v>1020.0899999999999</v>
      </c>
      <c r="AE22" s="101">
        <f t="shared" si="29"/>
        <v>35023.089999999997</v>
      </c>
      <c r="AF22" s="81">
        <f t="shared" si="23"/>
        <v>16.838024038461537</v>
      </c>
      <c r="AG22" s="81">
        <v>16.837</v>
      </c>
      <c r="AH22" s="79">
        <f t="shared" si="24"/>
        <v>35157.794192307687</v>
      </c>
      <c r="AI22" s="82">
        <f t="shared" si="31"/>
        <v>1346.96</v>
      </c>
      <c r="AJ22" s="90">
        <f t="shared" si="32"/>
        <v>33674</v>
      </c>
      <c r="AK22" s="84">
        <f t="shared" si="25"/>
        <v>1481.6559999999999</v>
      </c>
      <c r="AL22" s="85">
        <f t="shared" si="26"/>
        <v>2.1381923076842213</v>
      </c>
    </row>
    <row r="23" spans="1:38" s="92" customFormat="1" ht="12" x14ac:dyDescent="0.2">
      <c r="A23" s="93" t="s">
        <v>38</v>
      </c>
      <c r="B23" s="94">
        <v>33569</v>
      </c>
      <c r="C23" s="95">
        <v>1007.0699999999999</v>
      </c>
      <c r="D23" s="96">
        <v>34576.07</v>
      </c>
      <c r="E23" s="97">
        <f>D23*E3</f>
        <v>0</v>
      </c>
      <c r="F23" s="98">
        <f t="shared" si="8"/>
        <v>34576.07</v>
      </c>
      <c r="G23" s="99">
        <f t="shared" si="9"/>
        <v>16.623110576923075</v>
      </c>
      <c r="H23" s="100">
        <f>F23*H3</f>
        <v>691.52139999999997</v>
      </c>
      <c r="I23" s="101">
        <f t="shared" si="10"/>
        <v>35267.591399999998</v>
      </c>
      <c r="J23" s="102">
        <f t="shared" si="27"/>
        <v>16.955572788461538</v>
      </c>
      <c r="K23" s="81">
        <f t="shared" si="11"/>
        <v>16.954999999999998</v>
      </c>
      <c r="L23" s="79">
        <f t="shared" si="12"/>
        <v>35403.235982307691</v>
      </c>
      <c r="M23" s="82">
        <f t="shared" si="13"/>
        <v>1356.3999999999999</v>
      </c>
      <c r="N23" s="103">
        <f t="shared" si="14"/>
        <v>135.63999999999999</v>
      </c>
      <c r="O23" s="90">
        <f t="shared" si="15"/>
        <v>33910</v>
      </c>
      <c r="P23" s="90">
        <f t="shared" si="16"/>
        <v>1356.3999999999999</v>
      </c>
      <c r="Q23" s="104">
        <f t="shared" si="0"/>
        <v>1.1959823076904286</v>
      </c>
      <c r="R23" s="86">
        <f t="shared" si="17"/>
        <v>1058.027742</v>
      </c>
      <c r="S23" s="86">
        <f t="shared" si="18"/>
        <v>36325.619141999996</v>
      </c>
      <c r="T23" s="110">
        <f t="shared" si="19"/>
        <v>36326</v>
      </c>
      <c r="U23" s="106">
        <f t="shared" si="20"/>
        <v>17.464423076923076</v>
      </c>
      <c r="V23" s="88">
        <v>17.463999999999999</v>
      </c>
      <c r="W23" s="107">
        <f t="shared" si="21"/>
        <v>1397.12</v>
      </c>
      <c r="X23" s="90">
        <f t="shared" si="1"/>
        <v>34928</v>
      </c>
      <c r="Y23" s="90">
        <f t="shared" si="2"/>
        <v>1397.12</v>
      </c>
      <c r="Z23" s="91">
        <f t="shared" si="3"/>
        <v>0.87999999999738066</v>
      </c>
      <c r="AB23" s="77">
        <f t="shared" si="22"/>
        <v>36326</v>
      </c>
      <c r="AC23" s="99">
        <f t="shared" si="28"/>
        <v>17.464423076923076</v>
      </c>
      <c r="AD23" s="100">
        <f>AB23*AD3</f>
        <v>1089.78</v>
      </c>
      <c r="AE23" s="101">
        <f t="shared" si="29"/>
        <v>37415.78</v>
      </c>
      <c r="AF23" s="81">
        <f t="shared" si="23"/>
        <v>17.988355769230768</v>
      </c>
      <c r="AG23" s="81">
        <v>17.986999999999998</v>
      </c>
      <c r="AH23" s="79">
        <f t="shared" si="24"/>
        <v>37559.686846153847</v>
      </c>
      <c r="AI23" s="82">
        <f t="shared" si="31"/>
        <v>1438.9599999999998</v>
      </c>
      <c r="AJ23" s="90">
        <f t="shared" si="32"/>
        <v>35973.999999999993</v>
      </c>
      <c r="AK23" s="84">
        <f t="shared" si="25"/>
        <v>1582.8559999999998</v>
      </c>
      <c r="AL23" s="85">
        <f t="shared" si="26"/>
        <v>2.8308461538545089</v>
      </c>
    </row>
    <row r="24" spans="1:38" s="92" customFormat="1" ht="12" x14ac:dyDescent="0.2">
      <c r="A24" s="108" t="s">
        <v>39</v>
      </c>
      <c r="B24" s="109">
        <v>36362</v>
      </c>
      <c r="C24" s="95">
        <v>1090.8599999999999</v>
      </c>
      <c r="D24" s="96">
        <v>37452.86</v>
      </c>
      <c r="E24" s="97">
        <f>D24*E3</f>
        <v>0</v>
      </c>
      <c r="F24" s="98">
        <f t="shared" si="8"/>
        <v>37452.86</v>
      </c>
      <c r="G24" s="99">
        <f t="shared" si="9"/>
        <v>18.006182692307693</v>
      </c>
      <c r="H24" s="100">
        <f>F24*H3</f>
        <v>749.05720000000008</v>
      </c>
      <c r="I24" s="101">
        <f t="shared" si="10"/>
        <v>38201.917200000004</v>
      </c>
      <c r="J24" s="102">
        <f t="shared" si="27"/>
        <v>18.366306346153848</v>
      </c>
      <c r="K24" s="81">
        <f t="shared" si="11"/>
        <v>18.366</v>
      </c>
      <c r="L24" s="79">
        <f t="shared" si="12"/>
        <v>38348.847650769232</v>
      </c>
      <c r="M24" s="82">
        <f t="shared" si="13"/>
        <v>1469.28</v>
      </c>
      <c r="N24" s="103">
        <f t="shared" si="14"/>
        <v>146.928</v>
      </c>
      <c r="O24" s="90">
        <f t="shared" si="15"/>
        <v>36732</v>
      </c>
      <c r="P24" s="90">
        <f t="shared" si="16"/>
        <v>1469.28</v>
      </c>
      <c r="Q24" s="104">
        <f t="shared" si="0"/>
        <v>0.63965076923341257</v>
      </c>
      <c r="R24" s="86">
        <f t="shared" si="17"/>
        <v>1146.0575160000001</v>
      </c>
      <c r="S24" s="86">
        <f t="shared" si="18"/>
        <v>39347.974716000004</v>
      </c>
      <c r="T24" s="110">
        <f t="shared" si="19"/>
        <v>39348</v>
      </c>
      <c r="U24" s="106">
        <f t="shared" si="20"/>
        <v>18.917307692307691</v>
      </c>
      <c r="V24" s="88">
        <v>18.917000000000002</v>
      </c>
      <c r="W24" s="107">
        <f t="shared" si="21"/>
        <v>1513.3600000000001</v>
      </c>
      <c r="X24" s="90">
        <f t="shared" si="1"/>
        <v>37834</v>
      </c>
      <c r="Y24" s="90">
        <f t="shared" si="2"/>
        <v>1513.3600000000001</v>
      </c>
      <c r="Z24" s="91">
        <f t="shared" si="3"/>
        <v>0.63999999999941792</v>
      </c>
      <c r="AB24" s="77">
        <f t="shared" si="22"/>
        <v>39348</v>
      </c>
      <c r="AC24" s="99">
        <f t="shared" si="28"/>
        <v>18.917307692307691</v>
      </c>
      <c r="AD24" s="100">
        <f>AB24*AD3</f>
        <v>1180.44</v>
      </c>
      <c r="AE24" s="101">
        <f t="shared" si="29"/>
        <v>40528.44</v>
      </c>
      <c r="AF24" s="81">
        <f t="shared" si="23"/>
        <v>19.484826923076923</v>
      </c>
      <c r="AG24" s="81">
        <f t="shared" si="30"/>
        <v>19.484000000000002</v>
      </c>
      <c r="AH24" s="79">
        <f t="shared" si="24"/>
        <v>40684.318615384618</v>
      </c>
      <c r="AI24" s="82">
        <f t="shared" si="31"/>
        <v>1558.7200000000003</v>
      </c>
      <c r="AJ24" s="90">
        <f t="shared" si="32"/>
        <v>38968.000000000007</v>
      </c>
      <c r="AK24" s="84">
        <f t="shared" si="25"/>
        <v>1714.5920000000001</v>
      </c>
      <c r="AL24" s="85">
        <f t="shared" si="26"/>
        <v>1.7266153846139787</v>
      </c>
    </row>
    <row r="25" spans="1:38" s="92" customFormat="1" ht="12" x14ac:dyDescent="0.2">
      <c r="A25" s="111" t="s">
        <v>40</v>
      </c>
      <c r="B25" s="112">
        <v>38781</v>
      </c>
      <c r="C25" s="95">
        <v>1163.43</v>
      </c>
      <c r="D25" s="96">
        <v>39944.43</v>
      </c>
      <c r="E25" s="97">
        <f>D25*E3</f>
        <v>0</v>
      </c>
      <c r="F25" s="98">
        <f t="shared" si="8"/>
        <v>39944.43</v>
      </c>
      <c r="G25" s="99">
        <f t="shared" si="9"/>
        <v>19.204052884615386</v>
      </c>
      <c r="H25" s="100">
        <f>F25*H3</f>
        <v>798.8886</v>
      </c>
      <c r="I25" s="101">
        <f t="shared" si="10"/>
        <v>40743.318599999999</v>
      </c>
      <c r="J25" s="102">
        <f t="shared" si="27"/>
        <v>19.588133942307692</v>
      </c>
      <c r="K25" s="81">
        <f t="shared" si="11"/>
        <v>19.588000000000001</v>
      </c>
      <c r="L25" s="79">
        <f t="shared" si="12"/>
        <v>40900.02367153846</v>
      </c>
      <c r="M25" s="82">
        <f t="shared" si="13"/>
        <v>1567.04</v>
      </c>
      <c r="N25" s="103">
        <f t="shared" si="14"/>
        <v>156.70400000000001</v>
      </c>
      <c r="O25" s="90">
        <f t="shared" si="15"/>
        <v>39176</v>
      </c>
      <c r="P25" s="90">
        <f t="shared" si="16"/>
        <v>1567.04</v>
      </c>
      <c r="Q25" s="104">
        <f t="shared" si="0"/>
        <v>0.27967153846111614</v>
      </c>
      <c r="R25" s="86">
        <f t="shared" si="17"/>
        <v>1222.2995579999999</v>
      </c>
      <c r="S25" s="86">
        <f t="shared" si="18"/>
        <v>41965.618157999997</v>
      </c>
      <c r="T25" s="110">
        <f t="shared" si="19"/>
        <v>41966</v>
      </c>
      <c r="U25" s="106">
        <f t="shared" si="20"/>
        <v>20.175961538461539</v>
      </c>
      <c r="V25" s="88">
        <v>20.175000000000001</v>
      </c>
      <c r="W25" s="107">
        <f t="shared" si="21"/>
        <v>1614</v>
      </c>
      <c r="X25" s="90">
        <f t="shared" si="1"/>
        <v>40350</v>
      </c>
      <c r="Y25" s="90">
        <f t="shared" si="2"/>
        <v>1614</v>
      </c>
      <c r="Z25" s="91">
        <f t="shared" si="3"/>
        <v>2</v>
      </c>
      <c r="AB25" s="77">
        <f t="shared" si="22"/>
        <v>41966</v>
      </c>
      <c r="AC25" s="99">
        <f t="shared" si="28"/>
        <v>20.175961538461539</v>
      </c>
      <c r="AD25" s="100">
        <f>AB25*AD3</f>
        <v>1258.98</v>
      </c>
      <c r="AE25" s="101">
        <f t="shared" si="29"/>
        <v>43224.98</v>
      </c>
      <c r="AF25" s="81">
        <f t="shared" si="23"/>
        <v>20.781240384615387</v>
      </c>
      <c r="AG25" s="81">
        <v>20.78</v>
      </c>
      <c r="AH25" s="79">
        <f t="shared" si="24"/>
        <v>43391.229923076928</v>
      </c>
      <c r="AI25" s="82">
        <f t="shared" si="31"/>
        <v>1662.4</v>
      </c>
      <c r="AJ25" s="90">
        <f t="shared" si="32"/>
        <v>41560</v>
      </c>
      <c r="AK25" s="84">
        <f t="shared" si="25"/>
        <v>1828.64</v>
      </c>
      <c r="AL25" s="85">
        <f t="shared" si="26"/>
        <v>2.589923076928244</v>
      </c>
    </row>
    <row r="26" spans="1:38" s="92" customFormat="1" ht="12" x14ac:dyDescent="0.2">
      <c r="A26" s="111" t="s">
        <v>41</v>
      </c>
      <c r="B26" s="112">
        <v>38781</v>
      </c>
      <c r="C26" s="95">
        <v>1163.43</v>
      </c>
      <c r="D26" s="96">
        <v>39944.43</v>
      </c>
      <c r="E26" s="97">
        <f>D26*E3</f>
        <v>0</v>
      </c>
      <c r="F26" s="98">
        <f t="shared" si="8"/>
        <v>39944.43</v>
      </c>
      <c r="G26" s="99">
        <f t="shared" si="9"/>
        <v>19.204052884615386</v>
      </c>
      <c r="H26" s="100">
        <f>F26*H3</f>
        <v>798.8886</v>
      </c>
      <c r="I26" s="101">
        <f t="shared" si="10"/>
        <v>40743.318599999999</v>
      </c>
      <c r="J26" s="102">
        <f t="shared" si="27"/>
        <v>19.588133942307692</v>
      </c>
      <c r="K26" s="81">
        <f t="shared" si="11"/>
        <v>19.588000000000001</v>
      </c>
      <c r="L26" s="79">
        <f t="shared" si="12"/>
        <v>40900.02367153846</v>
      </c>
      <c r="M26" s="82">
        <f t="shared" si="13"/>
        <v>1567.04</v>
      </c>
      <c r="N26" s="103">
        <f t="shared" si="14"/>
        <v>156.70400000000001</v>
      </c>
      <c r="O26" s="90">
        <f t="shared" si="15"/>
        <v>39176</v>
      </c>
      <c r="P26" s="90">
        <f t="shared" si="16"/>
        <v>1567.04</v>
      </c>
      <c r="Q26" s="104">
        <f t="shared" si="0"/>
        <v>0.27967153846111614</v>
      </c>
      <c r="R26" s="86">
        <f t="shared" si="17"/>
        <v>1222.2995579999999</v>
      </c>
      <c r="S26" s="86">
        <f t="shared" si="18"/>
        <v>41965.618157999997</v>
      </c>
      <c r="T26" s="110">
        <f t="shared" si="19"/>
        <v>41966</v>
      </c>
      <c r="U26" s="106">
        <f t="shared" si="20"/>
        <v>20.175961538461539</v>
      </c>
      <c r="V26" s="88">
        <v>20.175000000000001</v>
      </c>
      <c r="W26" s="107">
        <f t="shared" si="21"/>
        <v>1614</v>
      </c>
      <c r="X26" s="90">
        <f t="shared" si="1"/>
        <v>40350</v>
      </c>
      <c r="Y26" s="90">
        <f t="shared" si="2"/>
        <v>1614</v>
      </c>
      <c r="Z26" s="91">
        <f t="shared" si="3"/>
        <v>2</v>
      </c>
      <c r="AB26" s="77">
        <f t="shared" si="22"/>
        <v>41966</v>
      </c>
      <c r="AC26" s="99">
        <f t="shared" si="28"/>
        <v>20.175961538461539</v>
      </c>
      <c r="AD26" s="100">
        <f>AB26*AD3</f>
        <v>1258.98</v>
      </c>
      <c r="AE26" s="101">
        <f t="shared" si="29"/>
        <v>43224.98</v>
      </c>
      <c r="AF26" s="81">
        <f t="shared" si="23"/>
        <v>20.781240384615387</v>
      </c>
      <c r="AG26" s="81">
        <v>20.78</v>
      </c>
      <c r="AH26" s="79">
        <f t="shared" si="24"/>
        <v>43391.229923076928</v>
      </c>
      <c r="AI26" s="82">
        <f t="shared" si="31"/>
        <v>1662.4</v>
      </c>
      <c r="AJ26" s="90">
        <f t="shared" si="32"/>
        <v>41560</v>
      </c>
      <c r="AK26" s="84">
        <f t="shared" si="25"/>
        <v>1828.64</v>
      </c>
      <c r="AL26" s="85">
        <f t="shared" si="26"/>
        <v>2.589923076928244</v>
      </c>
    </row>
    <row r="27" spans="1:38" s="92" customFormat="1" ht="12" x14ac:dyDescent="0.2">
      <c r="A27" s="93" t="s">
        <v>42</v>
      </c>
      <c r="B27" s="112">
        <v>39872</v>
      </c>
      <c r="C27" s="95">
        <v>1196.1599999999999</v>
      </c>
      <c r="D27" s="96">
        <v>41068.160000000003</v>
      </c>
      <c r="E27" s="97">
        <f>D27*E3</f>
        <v>0</v>
      </c>
      <c r="F27" s="98">
        <f t="shared" si="8"/>
        <v>41068.160000000003</v>
      </c>
      <c r="G27" s="99">
        <f t="shared" si="9"/>
        <v>19.744307692307693</v>
      </c>
      <c r="H27" s="100">
        <f>F27*H3</f>
        <v>821.36320000000012</v>
      </c>
      <c r="I27" s="101">
        <f t="shared" si="10"/>
        <v>41889.523200000003</v>
      </c>
      <c r="J27" s="102">
        <f t="shared" si="27"/>
        <v>20.139193846153848</v>
      </c>
      <c r="K27" s="81">
        <f t="shared" si="11"/>
        <v>20.138999999999999</v>
      </c>
      <c r="L27" s="79">
        <f t="shared" si="12"/>
        <v>42050.636750769234</v>
      </c>
      <c r="M27" s="82">
        <f t="shared" si="13"/>
        <v>1611.12</v>
      </c>
      <c r="N27" s="103">
        <f t="shared" si="14"/>
        <v>161.11199999999999</v>
      </c>
      <c r="O27" s="90">
        <f t="shared" si="15"/>
        <v>40278</v>
      </c>
      <c r="P27" s="90">
        <f t="shared" si="16"/>
        <v>1611.12</v>
      </c>
      <c r="Q27" s="104">
        <f t="shared" si="0"/>
        <v>0.40475076923030429</v>
      </c>
      <c r="R27" s="86">
        <f t="shared" si="17"/>
        <v>1256.685696</v>
      </c>
      <c r="S27" s="86">
        <f t="shared" si="18"/>
        <v>43146.208896000004</v>
      </c>
      <c r="T27" s="110">
        <f t="shared" si="19"/>
        <v>43147</v>
      </c>
      <c r="U27" s="106">
        <f t="shared" si="20"/>
        <v>20.743749999999999</v>
      </c>
      <c r="V27" s="88">
        <v>20.742999999999999</v>
      </c>
      <c r="W27" s="107">
        <f t="shared" si="21"/>
        <v>1659.4399999999998</v>
      </c>
      <c r="X27" s="90">
        <f t="shared" si="1"/>
        <v>41485.999999999993</v>
      </c>
      <c r="Y27" s="90">
        <f t="shared" si="2"/>
        <v>1659.4399999999998</v>
      </c>
      <c r="Z27" s="91">
        <f t="shared" si="3"/>
        <v>1.5600000000049477</v>
      </c>
      <c r="AB27" s="77">
        <f t="shared" si="22"/>
        <v>43147</v>
      </c>
      <c r="AC27" s="99">
        <f t="shared" si="28"/>
        <v>20.743749999999999</v>
      </c>
      <c r="AD27" s="100">
        <f>AB27*AD3</f>
        <v>1294.4099999999999</v>
      </c>
      <c r="AE27" s="101">
        <f t="shared" si="29"/>
        <v>44441.41</v>
      </c>
      <c r="AF27" s="81">
        <f t="shared" si="23"/>
        <v>21.366062500000002</v>
      </c>
      <c r="AG27" s="81">
        <v>21.364999999999998</v>
      </c>
      <c r="AH27" s="79">
        <f t="shared" si="24"/>
        <v>44612.338500000005</v>
      </c>
      <c r="AI27" s="82">
        <f t="shared" si="31"/>
        <v>1709.1999999999998</v>
      </c>
      <c r="AJ27" s="90">
        <f t="shared" si="32"/>
        <v>42729.999999999993</v>
      </c>
      <c r="AK27" s="84">
        <f t="shared" si="25"/>
        <v>1880.12</v>
      </c>
      <c r="AL27" s="85">
        <f t="shared" si="26"/>
        <v>2.2185000000099535</v>
      </c>
    </row>
    <row r="28" spans="1:38" s="92" customFormat="1" ht="12" x14ac:dyDescent="0.2">
      <c r="A28" s="93" t="s">
        <v>43</v>
      </c>
      <c r="B28" s="94">
        <v>39872</v>
      </c>
      <c r="C28" s="95">
        <v>1196.1599999999999</v>
      </c>
      <c r="D28" s="96">
        <v>41068</v>
      </c>
      <c r="E28" s="97">
        <f>D28*E3</f>
        <v>0</v>
      </c>
      <c r="F28" s="98">
        <f t="shared" si="8"/>
        <v>41068</v>
      </c>
      <c r="G28" s="99">
        <f t="shared" si="9"/>
        <v>19.744230769230768</v>
      </c>
      <c r="H28" s="100">
        <f>F28*H3</f>
        <v>821.36</v>
      </c>
      <c r="I28" s="101">
        <f t="shared" si="10"/>
        <v>41889.360000000001</v>
      </c>
      <c r="J28" s="102">
        <f t="shared" si="27"/>
        <v>20.139115384615383</v>
      </c>
      <c r="K28" s="81">
        <f t="shared" si="11"/>
        <v>20.138999999999999</v>
      </c>
      <c r="L28" s="79">
        <f t="shared" si="12"/>
        <v>42050.472923076923</v>
      </c>
      <c r="M28" s="82">
        <f t="shared" si="13"/>
        <v>1611.12</v>
      </c>
      <c r="N28" s="103">
        <f t="shared" si="14"/>
        <v>161.11199999999999</v>
      </c>
      <c r="O28" s="90">
        <f t="shared" si="15"/>
        <v>40278</v>
      </c>
      <c r="P28" s="90">
        <f t="shared" si="16"/>
        <v>1611.12</v>
      </c>
      <c r="Q28" s="104">
        <f t="shared" si="0"/>
        <v>0.24092307691898895</v>
      </c>
      <c r="R28" s="86">
        <f t="shared" si="17"/>
        <v>1256.6807999999999</v>
      </c>
      <c r="S28" s="86">
        <f t="shared" si="18"/>
        <v>43146.040800000002</v>
      </c>
      <c r="T28" s="110">
        <f t="shared" si="19"/>
        <v>43147</v>
      </c>
      <c r="U28" s="106">
        <f t="shared" si="20"/>
        <v>20.743749999999999</v>
      </c>
      <c r="V28" s="88">
        <v>20.742999999999999</v>
      </c>
      <c r="W28" s="107">
        <f t="shared" si="21"/>
        <v>1659.4399999999998</v>
      </c>
      <c r="X28" s="90">
        <f t="shared" si="1"/>
        <v>41485.999999999993</v>
      </c>
      <c r="Y28" s="90">
        <f t="shared" si="2"/>
        <v>1659.4399999999998</v>
      </c>
      <c r="Z28" s="91">
        <f t="shared" si="3"/>
        <v>1.5600000000049477</v>
      </c>
      <c r="AB28" s="77">
        <f t="shared" si="22"/>
        <v>43147</v>
      </c>
      <c r="AC28" s="99">
        <f t="shared" si="28"/>
        <v>20.743749999999999</v>
      </c>
      <c r="AD28" s="100">
        <f>AB28*AD3</f>
        <v>1294.4099999999999</v>
      </c>
      <c r="AE28" s="101">
        <f t="shared" si="29"/>
        <v>44441.41</v>
      </c>
      <c r="AF28" s="81">
        <f t="shared" si="23"/>
        <v>21.366062500000002</v>
      </c>
      <c r="AG28" s="81">
        <v>21.364999999999998</v>
      </c>
      <c r="AH28" s="79">
        <f t="shared" si="24"/>
        <v>44612.338500000005</v>
      </c>
      <c r="AI28" s="82">
        <f t="shared" si="31"/>
        <v>1709.1999999999998</v>
      </c>
      <c r="AJ28" s="90">
        <f t="shared" si="32"/>
        <v>42729.999999999993</v>
      </c>
      <c r="AK28" s="84">
        <f t="shared" si="25"/>
        <v>1880.12</v>
      </c>
      <c r="AL28" s="85">
        <f t="shared" si="26"/>
        <v>2.2185000000099535</v>
      </c>
    </row>
    <row r="29" spans="1:38" s="92" customFormat="1" ht="12" x14ac:dyDescent="0.2">
      <c r="A29" s="108">
        <v>12</v>
      </c>
      <c r="B29" s="109">
        <v>32424</v>
      </c>
      <c r="C29" s="95">
        <v>972.71999999999991</v>
      </c>
      <c r="D29" s="96">
        <v>33396.720000000001</v>
      </c>
      <c r="E29" s="97">
        <f>D29*E3</f>
        <v>0</v>
      </c>
      <c r="F29" s="98">
        <f t="shared" si="8"/>
        <v>33396.720000000001</v>
      </c>
      <c r="G29" s="99">
        <f t="shared" si="9"/>
        <v>16.056115384615385</v>
      </c>
      <c r="H29" s="100">
        <f>F29*H3</f>
        <v>667.93439999999998</v>
      </c>
      <c r="I29" s="101">
        <f t="shared" si="10"/>
        <v>34064.654399999999</v>
      </c>
      <c r="J29" s="102">
        <f t="shared" si="27"/>
        <v>16.377237692307691</v>
      </c>
      <c r="K29" s="81">
        <f t="shared" si="11"/>
        <v>16.376999999999999</v>
      </c>
      <c r="L29" s="79">
        <f t="shared" si="12"/>
        <v>34195.672301538456</v>
      </c>
      <c r="M29" s="82">
        <f t="shared" si="13"/>
        <v>1310.1599999999999</v>
      </c>
      <c r="N29" s="103">
        <f t="shared" si="14"/>
        <v>131.01599999999999</v>
      </c>
      <c r="O29" s="90">
        <f t="shared" si="15"/>
        <v>32753.999999999996</v>
      </c>
      <c r="P29" s="90">
        <f t="shared" si="16"/>
        <v>1310.1599999999999</v>
      </c>
      <c r="Q29" s="104">
        <f t="shared" si="0"/>
        <v>0.49630153846374014</v>
      </c>
      <c r="R29" s="86">
        <f t="shared" si="17"/>
        <v>1021.939632</v>
      </c>
      <c r="S29" s="86">
        <f t="shared" si="18"/>
        <v>35086.594032000001</v>
      </c>
      <c r="T29" s="110">
        <f t="shared" si="19"/>
        <v>35087</v>
      </c>
      <c r="U29" s="106">
        <f t="shared" si="20"/>
        <v>16.868749999999999</v>
      </c>
      <c r="V29" s="88">
        <v>16.867999999999999</v>
      </c>
      <c r="W29" s="107">
        <f t="shared" si="21"/>
        <v>1349.4399999999998</v>
      </c>
      <c r="X29" s="90">
        <f t="shared" si="1"/>
        <v>33735.999999999993</v>
      </c>
      <c r="Y29" s="90">
        <f t="shared" si="2"/>
        <v>1349.4399999999998</v>
      </c>
      <c r="Z29" s="91">
        <f t="shared" si="3"/>
        <v>1.5600000000049477</v>
      </c>
      <c r="AB29" s="77">
        <f t="shared" si="22"/>
        <v>35087</v>
      </c>
      <c r="AC29" s="99">
        <f t="shared" si="28"/>
        <v>16.868749999999999</v>
      </c>
      <c r="AD29" s="100">
        <f>AB29*AD3</f>
        <v>1052.6099999999999</v>
      </c>
      <c r="AE29" s="101">
        <f t="shared" si="29"/>
        <v>36139.61</v>
      </c>
      <c r="AF29" s="81">
        <f t="shared" si="23"/>
        <v>17.374812500000001</v>
      </c>
      <c r="AG29" s="81">
        <f t="shared" si="30"/>
        <v>17.373999999999999</v>
      </c>
      <c r="AH29" s="79">
        <f t="shared" si="24"/>
        <v>36278.608500000002</v>
      </c>
      <c r="AI29" s="82">
        <f t="shared" si="31"/>
        <v>1389.9199999999998</v>
      </c>
      <c r="AJ29" s="90">
        <f t="shared" si="32"/>
        <v>34747.999999999993</v>
      </c>
      <c r="AK29" s="84">
        <f t="shared" si="25"/>
        <v>1528.9119999999998</v>
      </c>
      <c r="AL29" s="85">
        <f t="shared" si="26"/>
        <v>1.6965000000127475</v>
      </c>
    </row>
    <row r="30" spans="1:38" s="92" customFormat="1" ht="12" x14ac:dyDescent="0.2">
      <c r="A30" s="108" t="s">
        <v>44</v>
      </c>
      <c r="B30" s="109">
        <v>39198</v>
      </c>
      <c r="C30" s="95">
        <v>1175.94</v>
      </c>
      <c r="D30" s="96">
        <v>40373.94</v>
      </c>
      <c r="E30" s="97">
        <f>D30*E3</f>
        <v>0</v>
      </c>
      <c r="F30" s="98">
        <f t="shared" si="8"/>
        <v>40373.94</v>
      </c>
      <c r="G30" s="99">
        <f t="shared" si="9"/>
        <v>19.410548076923078</v>
      </c>
      <c r="H30" s="100">
        <f>F30*H3</f>
        <v>807.47880000000009</v>
      </c>
      <c r="I30" s="101">
        <f t="shared" si="10"/>
        <v>41181.418799999999</v>
      </c>
      <c r="J30" s="102">
        <f t="shared" si="27"/>
        <v>19.798759038461537</v>
      </c>
      <c r="K30" s="81">
        <f t="shared" si="11"/>
        <v>19.797999999999998</v>
      </c>
      <c r="L30" s="79">
        <f t="shared" si="12"/>
        <v>41339.808872307687</v>
      </c>
      <c r="M30" s="82">
        <f t="shared" si="13"/>
        <v>1583.84</v>
      </c>
      <c r="N30" s="103">
        <f t="shared" si="14"/>
        <v>158.38399999999999</v>
      </c>
      <c r="O30" s="90">
        <f t="shared" si="15"/>
        <v>39596</v>
      </c>
      <c r="P30" s="90">
        <f t="shared" si="16"/>
        <v>1583.84</v>
      </c>
      <c r="Q30" s="104">
        <f t="shared" si="0"/>
        <v>1.5848723076924216</v>
      </c>
      <c r="R30" s="86">
        <f t="shared" si="17"/>
        <v>1235.4425639999999</v>
      </c>
      <c r="S30" s="86">
        <f t="shared" si="18"/>
        <v>42416.861363999997</v>
      </c>
      <c r="T30" s="110">
        <f t="shared" si="19"/>
        <v>42417</v>
      </c>
      <c r="U30" s="106">
        <f t="shared" si="20"/>
        <v>20.392788461538462</v>
      </c>
      <c r="V30" s="88">
        <v>20.391999999999999</v>
      </c>
      <c r="W30" s="107">
        <f t="shared" si="21"/>
        <v>1631.36</v>
      </c>
      <c r="X30" s="90">
        <f t="shared" si="1"/>
        <v>40784</v>
      </c>
      <c r="Y30" s="90">
        <f t="shared" si="2"/>
        <v>1631.36</v>
      </c>
      <c r="Z30" s="91">
        <f t="shared" si="3"/>
        <v>1.6399999999994179</v>
      </c>
      <c r="AB30" s="77">
        <f t="shared" si="22"/>
        <v>42417</v>
      </c>
      <c r="AC30" s="99">
        <f t="shared" si="28"/>
        <v>20.392788461538462</v>
      </c>
      <c r="AD30" s="100">
        <f>AB30*AD3</f>
        <v>1272.51</v>
      </c>
      <c r="AE30" s="101">
        <f t="shared" si="29"/>
        <v>43689.51</v>
      </c>
      <c r="AF30" s="81">
        <f t="shared" si="23"/>
        <v>21.004572115384615</v>
      </c>
      <c r="AG30" s="81">
        <f t="shared" si="30"/>
        <v>21.004000000000001</v>
      </c>
      <c r="AH30" s="79">
        <f t="shared" si="24"/>
        <v>43857.54657692308</v>
      </c>
      <c r="AI30" s="82">
        <f t="shared" si="31"/>
        <v>1680.3200000000002</v>
      </c>
      <c r="AJ30" s="90">
        <f t="shared" si="32"/>
        <v>42008.000000000007</v>
      </c>
      <c r="AK30" s="84">
        <f t="shared" si="25"/>
        <v>1848.3520000000001</v>
      </c>
      <c r="AL30" s="85">
        <f t="shared" si="26"/>
        <v>1.1945769230733276</v>
      </c>
    </row>
    <row r="31" spans="1:38" s="92" customFormat="1" ht="12" x14ac:dyDescent="0.2">
      <c r="A31" s="108" t="s">
        <v>45</v>
      </c>
      <c r="B31" s="109">
        <v>41010</v>
      </c>
      <c r="C31" s="95">
        <v>1230.3</v>
      </c>
      <c r="D31" s="96">
        <v>42240.3</v>
      </c>
      <c r="E31" s="97">
        <f>D31*E3</f>
        <v>0</v>
      </c>
      <c r="F31" s="98">
        <f t="shared" si="8"/>
        <v>42240.3</v>
      </c>
      <c r="G31" s="99">
        <f t="shared" si="9"/>
        <v>20.30783653846154</v>
      </c>
      <c r="H31" s="100">
        <f>F31*H3</f>
        <v>844.80600000000004</v>
      </c>
      <c r="I31" s="101">
        <f t="shared" si="10"/>
        <v>43085.106</v>
      </c>
      <c r="J31" s="102">
        <f t="shared" si="27"/>
        <v>20.71399326923077</v>
      </c>
      <c r="K31" s="81">
        <f t="shared" si="11"/>
        <v>20.713000000000001</v>
      </c>
      <c r="L31" s="79">
        <f t="shared" si="12"/>
        <v>43250.817946153846</v>
      </c>
      <c r="M31" s="82">
        <f t="shared" si="13"/>
        <v>1657.04</v>
      </c>
      <c r="N31" s="103">
        <f t="shared" si="14"/>
        <v>165.70400000000001</v>
      </c>
      <c r="O31" s="90">
        <f t="shared" si="15"/>
        <v>41426</v>
      </c>
      <c r="P31" s="90">
        <f t="shared" si="16"/>
        <v>1657.04</v>
      </c>
      <c r="Q31" s="104">
        <f t="shared" si="0"/>
        <v>2.0739461538469186</v>
      </c>
      <c r="R31" s="86">
        <f t="shared" si="17"/>
        <v>1292.5531799999999</v>
      </c>
      <c r="S31" s="86">
        <f t="shared" si="18"/>
        <v>44377.659180000002</v>
      </c>
      <c r="T31" s="110">
        <f t="shared" si="19"/>
        <v>44378</v>
      </c>
      <c r="U31" s="106">
        <f t="shared" si="20"/>
        <v>21.335576923076925</v>
      </c>
      <c r="V31" s="88">
        <v>21.335000000000001</v>
      </c>
      <c r="W31" s="107">
        <f t="shared" si="21"/>
        <v>1706.8000000000002</v>
      </c>
      <c r="X31" s="90">
        <f t="shared" si="1"/>
        <v>42670.000000000007</v>
      </c>
      <c r="Y31" s="90">
        <f t="shared" si="2"/>
        <v>1706.8000000000002</v>
      </c>
      <c r="Z31" s="91">
        <f t="shared" si="3"/>
        <v>1.1999999999898137</v>
      </c>
      <c r="AB31" s="77">
        <f t="shared" si="22"/>
        <v>44378</v>
      </c>
      <c r="AC31" s="99">
        <f t="shared" si="28"/>
        <v>21.335576923076925</v>
      </c>
      <c r="AD31" s="100">
        <f>AB31*AD3</f>
        <v>1331.34</v>
      </c>
      <c r="AE31" s="101">
        <f t="shared" si="29"/>
        <v>45709.34</v>
      </c>
      <c r="AF31" s="81">
        <f t="shared" si="23"/>
        <v>21.97564423076923</v>
      </c>
      <c r="AG31" s="81">
        <f t="shared" si="30"/>
        <v>21.975000000000001</v>
      </c>
      <c r="AH31" s="79">
        <f t="shared" si="24"/>
        <v>45885.145153846155</v>
      </c>
      <c r="AI31" s="82">
        <f t="shared" si="31"/>
        <v>1758</v>
      </c>
      <c r="AJ31" s="90">
        <f t="shared" si="32"/>
        <v>43950</v>
      </c>
      <c r="AK31" s="84">
        <f t="shared" si="25"/>
        <v>1933.8000000000002</v>
      </c>
      <c r="AL31" s="85">
        <f t="shared" si="26"/>
        <v>1.3451538461522432</v>
      </c>
    </row>
    <row r="32" spans="1:38" s="92" customFormat="1" ht="12" x14ac:dyDescent="0.2">
      <c r="A32" s="72">
        <v>13</v>
      </c>
      <c r="B32" s="73">
        <v>33427</v>
      </c>
      <c r="C32" s="95">
        <v>1002.81</v>
      </c>
      <c r="D32" s="96">
        <v>34429.81</v>
      </c>
      <c r="E32" s="97">
        <f>D32*E3</f>
        <v>0</v>
      </c>
      <c r="F32" s="98">
        <f t="shared" si="8"/>
        <v>34429.81</v>
      </c>
      <c r="G32" s="99">
        <f t="shared" si="9"/>
        <v>16.552793269230769</v>
      </c>
      <c r="H32" s="100">
        <f>F32*H3</f>
        <v>688.59619999999995</v>
      </c>
      <c r="I32" s="101">
        <f t="shared" si="10"/>
        <v>35118.406199999998</v>
      </c>
      <c r="J32" s="102">
        <f t="shared" si="27"/>
        <v>16.883849134615385</v>
      </c>
      <c r="K32" s="81">
        <f t="shared" si="11"/>
        <v>16.882999999999999</v>
      </c>
      <c r="L32" s="79">
        <f t="shared" si="12"/>
        <v>35253.476993076925</v>
      </c>
      <c r="M32" s="82">
        <f t="shared" si="13"/>
        <v>1350.6399999999999</v>
      </c>
      <c r="N32" s="103">
        <f t="shared" si="14"/>
        <v>135.06399999999999</v>
      </c>
      <c r="O32" s="90">
        <f t="shared" si="15"/>
        <v>33766</v>
      </c>
      <c r="P32" s="90">
        <f t="shared" si="16"/>
        <v>1350.6399999999999</v>
      </c>
      <c r="Q32" s="104">
        <f t="shared" si="0"/>
        <v>1.7729930769273778</v>
      </c>
      <c r="R32" s="86">
        <f t="shared" si="17"/>
        <v>1053.5521859999999</v>
      </c>
      <c r="S32" s="86">
        <f t="shared" si="18"/>
        <v>36171.958385999998</v>
      </c>
      <c r="T32" s="110">
        <f t="shared" si="19"/>
        <v>36172</v>
      </c>
      <c r="U32" s="106">
        <f t="shared" si="20"/>
        <v>17.390384615384615</v>
      </c>
      <c r="V32" s="88">
        <v>17.39</v>
      </c>
      <c r="W32" s="107">
        <f t="shared" si="21"/>
        <v>1391.2</v>
      </c>
      <c r="X32" s="90">
        <f t="shared" si="1"/>
        <v>34780</v>
      </c>
      <c r="Y32" s="90">
        <f t="shared" si="2"/>
        <v>1391.2</v>
      </c>
      <c r="Z32" s="91">
        <f t="shared" si="3"/>
        <v>0.80000000000291038</v>
      </c>
      <c r="AB32" s="77">
        <f t="shared" si="22"/>
        <v>36172</v>
      </c>
      <c r="AC32" s="99">
        <f t="shared" si="28"/>
        <v>17.390384615384615</v>
      </c>
      <c r="AD32" s="100">
        <f>AB32*AD3</f>
        <v>1085.1599999999999</v>
      </c>
      <c r="AE32" s="101">
        <f t="shared" si="29"/>
        <v>37257.160000000003</v>
      </c>
      <c r="AF32" s="81">
        <f t="shared" si="23"/>
        <v>17.912096153846157</v>
      </c>
      <c r="AG32" s="81">
        <v>17.911000000000001</v>
      </c>
      <c r="AH32" s="79">
        <f t="shared" si="24"/>
        <v>37400.456769230776</v>
      </c>
      <c r="AI32" s="82">
        <f t="shared" si="31"/>
        <v>1432.88</v>
      </c>
      <c r="AJ32" s="90">
        <f t="shared" si="32"/>
        <v>35822</v>
      </c>
      <c r="AK32" s="84">
        <f t="shared" si="25"/>
        <v>1576.1680000000001</v>
      </c>
      <c r="AL32" s="85">
        <f t="shared" si="26"/>
        <v>2.2887692307776888</v>
      </c>
    </row>
    <row r="33" spans="1:38" s="92" customFormat="1" ht="12" x14ac:dyDescent="0.2">
      <c r="A33" s="93">
        <v>14</v>
      </c>
      <c r="B33" s="94">
        <v>34428</v>
      </c>
      <c r="C33" s="95">
        <v>1032.8399999999999</v>
      </c>
      <c r="D33" s="96">
        <v>35460.839999999997</v>
      </c>
      <c r="E33" s="97">
        <f>D33*E3</f>
        <v>0</v>
      </c>
      <c r="F33" s="98">
        <f t="shared" si="8"/>
        <v>35460.839999999997</v>
      </c>
      <c r="G33" s="99">
        <f t="shared" si="9"/>
        <v>17.048480769230768</v>
      </c>
      <c r="H33" s="100">
        <f>F33*H3</f>
        <v>709.21679999999992</v>
      </c>
      <c r="I33" s="101">
        <f t="shared" si="10"/>
        <v>36170.056799999998</v>
      </c>
      <c r="J33" s="102">
        <f t="shared" si="27"/>
        <v>17.389450384615383</v>
      </c>
      <c r="K33" s="81">
        <f t="shared" si="11"/>
        <v>17.388999999999999</v>
      </c>
      <c r="L33" s="79">
        <f t="shared" si="12"/>
        <v>36309.172403076918</v>
      </c>
      <c r="M33" s="82">
        <f t="shared" si="13"/>
        <v>1391.12</v>
      </c>
      <c r="N33" s="103">
        <f t="shared" si="14"/>
        <v>139.11199999999999</v>
      </c>
      <c r="O33" s="90">
        <f t="shared" si="15"/>
        <v>34778</v>
      </c>
      <c r="P33" s="90">
        <f t="shared" si="16"/>
        <v>1391.12</v>
      </c>
      <c r="Q33" s="104">
        <f t="shared" si="0"/>
        <v>0.94040307691466296</v>
      </c>
      <c r="R33" s="86">
        <f t="shared" si="17"/>
        <v>1085.1017039999999</v>
      </c>
      <c r="S33" s="86">
        <f t="shared" si="18"/>
        <v>37255.158503999999</v>
      </c>
      <c r="T33" s="105">
        <f t="shared" si="19"/>
        <v>37256</v>
      </c>
      <c r="U33" s="106">
        <f t="shared" si="20"/>
        <v>17.911538461538463</v>
      </c>
      <c r="V33" s="88">
        <v>17.911000000000001</v>
      </c>
      <c r="W33" s="107">
        <f t="shared" si="21"/>
        <v>1432.88</v>
      </c>
      <c r="X33" s="90">
        <f t="shared" si="1"/>
        <v>35822</v>
      </c>
      <c r="Y33" s="90">
        <f t="shared" si="2"/>
        <v>1432.88</v>
      </c>
      <c r="Z33" s="91">
        <f t="shared" si="3"/>
        <v>1.1200000000026193</v>
      </c>
      <c r="AB33" s="77">
        <f t="shared" si="22"/>
        <v>37256</v>
      </c>
      <c r="AC33" s="99">
        <f t="shared" si="28"/>
        <v>17.911538461538463</v>
      </c>
      <c r="AD33" s="100">
        <f>AB33*AD3</f>
        <v>1117.68</v>
      </c>
      <c r="AE33" s="101">
        <f t="shared" si="29"/>
        <v>38373.68</v>
      </c>
      <c r="AF33" s="81">
        <f t="shared" si="23"/>
        <v>18.448884615384614</v>
      </c>
      <c r="AG33" s="81">
        <f t="shared" si="30"/>
        <v>18.448</v>
      </c>
      <c r="AH33" s="79">
        <f t="shared" si="24"/>
        <v>38521.271076923076</v>
      </c>
      <c r="AI33" s="82">
        <f t="shared" si="31"/>
        <v>1475.8400000000001</v>
      </c>
      <c r="AJ33" s="90">
        <f t="shared" si="32"/>
        <v>36896</v>
      </c>
      <c r="AK33" s="84">
        <f t="shared" si="25"/>
        <v>1623.424</v>
      </c>
      <c r="AL33" s="85">
        <f t="shared" si="26"/>
        <v>1.8470769230771111</v>
      </c>
    </row>
    <row r="34" spans="1:38" s="92" customFormat="1" ht="12" x14ac:dyDescent="0.2">
      <c r="A34" s="72">
        <v>15</v>
      </c>
      <c r="B34" s="73">
        <v>35431</v>
      </c>
      <c r="C34" s="95">
        <v>1062.93</v>
      </c>
      <c r="D34" s="96">
        <v>36493.93</v>
      </c>
      <c r="E34" s="97">
        <f>D34*E3</f>
        <v>0</v>
      </c>
      <c r="F34" s="98">
        <f t="shared" si="8"/>
        <v>36493.93</v>
      </c>
      <c r="G34" s="99">
        <f t="shared" si="9"/>
        <v>17.545158653846155</v>
      </c>
      <c r="H34" s="100">
        <f>F34*H3</f>
        <v>729.87860000000001</v>
      </c>
      <c r="I34" s="101">
        <f t="shared" si="10"/>
        <v>37223.808600000004</v>
      </c>
      <c r="J34" s="102">
        <f t="shared" si="27"/>
        <v>17.896061826923077</v>
      </c>
      <c r="K34" s="81">
        <f t="shared" si="11"/>
        <v>17.896000000000001</v>
      </c>
      <c r="L34" s="79">
        <f t="shared" si="12"/>
        <v>37366.977094615388</v>
      </c>
      <c r="M34" s="82">
        <f t="shared" si="13"/>
        <v>1431.68</v>
      </c>
      <c r="N34" s="103">
        <f t="shared" si="14"/>
        <v>143.16800000000001</v>
      </c>
      <c r="O34" s="90">
        <f t="shared" si="15"/>
        <v>35792</v>
      </c>
      <c r="P34" s="90">
        <f t="shared" si="16"/>
        <v>1431.68</v>
      </c>
      <c r="Q34" s="104">
        <f t="shared" si="0"/>
        <v>0.12909461538947653</v>
      </c>
      <c r="R34" s="86">
        <f t="shared" si="17"/>
        <v>1116.714258</v>
      </c>
      <c r="S34" s="86">
        <f t="shared" si="18"/>
        <v>38340.522858000004</v>
      </c>
      <c r="T34" s="105">
        <f t="shared" si="19"/>
        <v>38341</v>
      </c>
      <c r="U34" s="106">
        <f t="shared" si="20"/>
        <v>18.433173076923076</v>
      </c>
      <c r="V34" s="88">
        <v>18.433</v>
      </c>
      <c r="W34" s="107">
        <f t="shared" si="21"/>
        <v>1474.6399999999999</v>
      </c>
      <c r="X34" s="90">
        <f t="shared" si="1"/>
        <v>36866</v>
      </c>
      <c r="Y34" s="90">
        <f t="shared" si="2"/>
        <v>1474.6399999999999</v>
      </c>
      <c r="Z34" s="91">
        <f t="shared" si="3"/>
        <v>0.36000000000058208</v>
      </c>
      <c r="AB34" s="77">
        <f t="shared" si="22"/>
        <v>38341</v>
      </c>
      <c r="AC34" s="99">
        <f t="shared" si="28"/>
        <v>18.433173076923076</v>
      </c>
      <c r="AD34" s="100">
        <f>AB34*AD3</f>
        <v>1150.23</v>
      </c>
      <c r="AE34" s="101">
        <f t="shared" si="29"/>
        <v>39491.230000000003</v>
      </c>
      <c r="AF34" s="81">
        <f t="shared" si="23"/>
        <v>18.98616826923077</v>
      </c>
      <c r="AG34" s="81">
        <v>18.984999999999999</v>
      </c>
      <c r="AH34" s="79">
        <f t="shared" si="24"/>
        <v>39643.11934615385</v>
      </c>
      <c r="AI34" s="82">
        <f t="shared" si="31"/>
        <v>1518.8</v>
      </c>
      <c r="AJ34" s="90">
        <f t="shared" si="32"/>
        <v>37970</v>
      </c>
      <c r="AK34" s="84">
        <f t="shared" si="25"/>
        <v>1670.6799999999998</v>
      </c>
      <c r="AL34" s="85">
        <f t="shared" si="26"/>
        <v>2.4393461538493284</v>
      </c>
    </row>
    <row r="35" spans="1:38" s="92" customFormat="1" ht="12" x14ac:dyDescent="0.2">
      <c r="A35" s="93" t="s">
        <v>46</v>
      </c>
      <c r="B35" s="94">
        <v>37575</v>
      </c>
      <c r="C35" s="95">
        <v>1127.25</v>
      </c>
      <c r="D35" s="96">
        <v>38702.25</v>
      </c>
      <c r="E35" s="97">
        <f>D35*E3</f>
        <v>0</v>
      </c>
      <c r="F35" s="98">
        <f t="shared" si="8"/>
        <v>38702.25</v>
      </c>
      <c r="G35" s="99">
        <f t="shared" si="9"/>
        <v>18.606850961538463</v>
      </c>
      <c r="H35" s="100">
        <f>F35*H3</f>
        <v>774.04500000000007</v>
      </c>
      <c r="I35" s="101">
        <f t="shared" si="10"/>
        <v>39476.294999999998</v>
      </c>
      <c r="J35" s="102">
        <f t="shared" si="27"/>
        <v>18.978987980769229</v>
      </c>
      <c r="K35" s="81">
        <f t="shared" si="11"/>
        <v>18.978000000000002</v>
      </c>
      <c r="L35" s="79">
        <f t="shared" si="12"/>
        <v>39628.126903846154</v>
      </c>
      <c r="M35" s="82">
        <f t="shared" si="13"/>
        <v>1518.2400000000002</v>
      </c>
      <c r="N35" s="103">
        <f t="shared" si="14"/>
        <v>151.82400000000001</v>
      </c>
      <c r="O35" s="90">
        <f t="shared" si="15"/>
        <v>37956.000000000007</v>
      </c>
      <c r="P35" s="90">
        <f t="shared" si="16"/>
        <v>1518.2400000000002</v>
      </c>
      <c r="Q35" s="104">
        <f t="shared" si="0"/>
        <v>2.0629038461484015</v>
      </c>
      <c r="R35" s="86">
        <f t="shared" si="17"/>
        <v>1184.2888499999999</v>
      </c>
      <c r="S35" s="86">
        <f t="shared" si="18"/>
        <v>40660.583849999995</v>
      </c>
      <c r="T35" s="105">
        <f t="shared" si="19"/>
        <v>40661</v>
      </c>
      <c r="U35" s="106">
        <f t="shared" si="20"/>
        <v>19.548557692307693</v>
      </c>
      <c r="V35" s="88">
        <v>19.547999999999998</v>
      </c>
      <c r="W35" s="107">
        <f t="shared" si="21"/>
        <v>1563.84</v>
      </c>
      <c r="X35" s="90">
        <f t="shared" si="1"/>
        <v>39096</v>
      </c>
      <c r="Y35" s="90">
        <f t="shared" si="2"/>
        <v>1563.84</v>
      </c>
      <c r="Z35" s="91">
        <f t="shared" si="3"/>
        <v>1.1600000000034925</v>
      </c>
      <c r="AB35" s="77">
        <f t="shared" si="22"/>
        <v>40661</v>
      </c>
      <c r="AC35" s="99">
        <f t="shared" si="28"/>
        <v>19.548557692307693</v>
      </c>
      <c r="AD35" s="100">
        <f>AB35*AD3</f>
        <v>1219.83</v>
      </c>
      <c r="AE35" s="101">
        <f t="shared" si="29"/>
        <v>41880.83</v>
      </c>
      <c r="AF35" s="81">
        <f t="shared" si="23"/>
        <v>20.135014423076925</v>
      </c>
      <c r="AG35" s="81">
        <v>20.134</v>
      </c>
      <c r="AH35" s="79">
        <f t="shared" si="24"/>
        <v>42041.91011538462</v>
      </c>
      <c r="AI35" s="82">
        <f t="shared" si="31"/>
        <v>1610.72</v>
      </c>
      <c r="AJ35" s="90">
        <f t="shared" si="32"/>
        <v>40268</v>
      </c>
      <c r="AK35" s="84">
        <f t="shared" si="25"/>
        <v>1771.7919999999999</v>
      </c>
      <c r="AL35" s="85">
        <f t="shared" si="26"/>
        <v>2.1181153846191592</v>
      </c>
    </row>
    <row r="36" spans="1:38" s="92" customFormat="1" ht="12" x14ac:dyDescent="0.2">
      <c r="A36" s="72">
        <v>16</v>
      </c>
      <c r="B36" s="73">
        <v>36430</v>
      </c>
      <c r="C36" s="95">
        <v>1092.8999999999999</v>
      </c>
      <c r="D36" s="96">
        <v>37522.9</v>
      </c>
      <c r="E36" s="97">
        <f>D36*E3</f>
        <v>0</v>
      </c>
      <c r="F36" s="98">
        <f t="shared" si="8"/>
        <v>37522.9</v>
      </c>
      <c r="G36" s="99">
        <f t="shared" si="9"/>
        <v>18.039855769230769</v>
      </c>
      <c r="H36" s="100">
        <f>F36*H3</f>
        <v>750.45800000000008</v>
      </c>
      <c r="I36" s="101">
        <f t="shared" si="10"/>
        <v>38273.358</v>
      </c>
      <c r="J36" s="102">
        <f t="shared" si="27"/>
        <v>18.400652884615386</v>
      </c>
      <c r="K36" s="81">
        <f t="shared" si="11"/>
        <v>18.399999999999999</v>
      </c>
      <c r="L36" s="79">
        <f t="shared" si="12"/>
        <v>38420.563223076926</v>
      </c>
      <c r="M36" s="82">
        <f t="shared" si="13"/>
        <v>1472</v>
      </c>
      <c r="N36" s="103">
        <f t="shared" si="14"/>
        <v>147.19999999999999</v>
      </c>
      <c r="O36" s="90">
        <f t="shared" si="15"/>
        <v>36800</v>
      </c>
      <c r="P36" s="90">
        <f t="shared" si="16"/>
        <v>1472</v>
      </c>
      <c r="Q36" s="104">
        <f t="shared" si="0"/>
        <v>1.363223076928989</v>
      </c>
      <c r="R36" s="86">
        <f t="shared" si="17"/>
        <v>1148.20074</v>
      </c>
      <c r="S36" s="86">
        <f t="shared" si="18"/>
        <v>39421.55874</v>
      </c>
      <c r="T36" s="105">
        <f t="shared" si="19"/>
        <v>39422</v>
      </c>
      <c r="U36" s="106">
        <f t="shared" si="20"/>
        <v>18.952884615384615</v>
      </c>
      <c r="V36" s="88">
        <v>18.952000000000002</v>
      </c>
      <c r="W36" s="107">
        <f t="shared" si="21"/>
        <v>1516.16</v>
      </c>
      <c r="X36" s="90">
        <f t="shared" si="1"/>
        <v>37904</v>
      </c>
      <c r="Y36" s="90">
        <f t="shared" si="2"/>
        <v>1516.16</v>
      </c>
      <c r="Z36" s="91">
        <f t="shared" si="3"/>
        <v>1.8399999999965075</v>
      </c>
      <c r="AB36" s="77">
        <f t="shared" si="22"/>
        <v>39422</v>
      </c>
      <c r="AC36" s="99">
        <f t="shared" si="28"/>
        <v>18.952884615384615</v>
      </c>
      <c r="AD36" s="100">
        <f>AB36*AD3</f>
        <v>1182.6599999999999</v>
      </c>
      <c r="AE36" s="101">
        <f t="shared" si="29"/>
        <v>40604.660000000003</v>
      </c>
      <c r="AF36" s="81">
        <f t="shared" si="23"/>
        <v>19.521471153846157</v>
      </c>
      <c r="AG36" s="81">
        <v>19.521000000000001</v>
      </c>
      <c r="AH36" s="79">
        <f t="shared" si="24"/>
        <v>40760.831769230776</v>
      </c>
      <c r="AI36" s="82">
        <f t="shared" si="31"/>
        <v>1561.68</v>
      </c>
      <c r="AJ36" s="90">
        <f t="shared" si="32"/>
        <v>39042</v>
      </c>
      <c r="AK36" s="84">
        <f t="shared" si="25"/>
        <v>1717.848</v>
      </c>
      <c r="AL36" s="85">
        <f t="shared" si="26"/>
        <v>0.98376923077739775</v>
      </c>
    </row>
    <row r="37" spans="1:38" s="92" customFormat="1" ht="12" x14ac:dyDescent="0.2">
      <c r="A37" s="93" t="s">
        <v>47</v>
      </c>
      <c r="B37" s="113">
        <v>38574</v>
      </c>
      <c r="C37" s="95">
        <v>1157.22</v>
      </c>
      <c r="D37" s="96">
        <v>39731.22</v>
      </c>
      <c r="E37" s="97">
        <f>D37*E3</f>
        <v>0</v>
      </c>
      <c r="F37" s="98">
        <f t="shared" si="8"/>
        <v>39731.22</v>
      </c>
      <c r="G37" s="99">
        <f t="shared" si="9"/>
        <v>19.101548076923077</v>
      </c>
      <c r="H37" s="100">
        <f>F37*H3</f>
        <v>794.62440000000004</v>
      </c>
      <c r="I37" s="101">
        <f t="shared" si="10"/>
        <v>40525.844400000002</v>
      </c>
      <c r="J37" s="102">
        <f t="shared" si="27"/>
        <v>19.483579038461539</v>
      </c>
      <c r="K37" s="81">
        <f t="shared" si="11"/>
        <v>19.483000000000001</v>
      </c>
      <c r="L37" s="79">
        <f t="shared" si="12"/>
        <v>40681.713032307693</v>
      </c>
      <c r="M37" s="82">
        <f t="shared" si="13"/>
        <v>1558.64</v>
      </c>
      <c r="N37" s="103">
        <f t="shared" si="14"/>
        <v>155.864</v>
      </c>
      <c r="O37" s="90">
        <f t="shared" si="15"/>
        <v>38966</v>
      </c>
      <c r="P37" s="90">
        <f t="shared" si="16"/>
        <v>1558.64</v>
      </c>
      <c r="Q37" s="104">
        <f t="shared" si="0"/>
        <v>1.2090323076918139</v>
      </c>
      <c r="R37" s="86">
        <f t="shared" si="17"/>
        <v>1215.7753319999999</v>
      </c>
      <c r="S37" s="86">
        <f t="shared" si="18"/>
        <v>41741.619731999999</v>
      </c>
      <c r="T37" s="105">
        <f t="shared" si="19"/>
        <v>41742</v>
      </c>
      <c r="U37" s="106">
        <f t="shared" si="20"/>
        <v>20.068269230769232</v>
      </c>
      <c r="V37" s="88">
        <v>20.068000000000001</v>
      </c>
      <c r="W37" s="107">
        <f t="shared" si="21"/>
        <v>1605.44</v>
      </c>
      <c r="X37" s="90">
        <f t="shared" si="1"/>
        <v>40136</v>
      </c>
      <c r="Y37" s="90">
        <f t="shared" si="2"/>
        <v>1605.44</v>
      </c>
      <c r="Z37" s="91">
        <f t="shared" si="3"/>
        <v>0.55999999999767169</v>
      </c>
      <c r="AB37" s="77">
        <f t="shared" si="22"/>
        <v>41742</v>
      </c>
      <c r="AC37" s="99">
        <f t="shared" si="28"/>
        <v>20.068269230769232</v>
      </c>
      <c r="AD37" s="100">
        <f>AB37*AD3</f>
        <v>1252.26</v>
      </c>
      <c r="AE37" s="101">
        <f t="shared" si="29"/>
        <v>42994.26</v>
      </c>
      <c r="AF37" s="81">
        <f t="shared" si="23"/>
        <v>20.670317307692308</v>
      </c>
      <c r="AG37" s="81">
        <v>20.669</v>
      </c>
      <c r="AH37" s="79">
        <f t="shared" si="24"/>
        <v>43159.622538461539</v>
      </c>
      <c r="AI37" s="82">
        <f t="shared" si="31"/>
        <v>1653.52</v>
      </c>
      <c r="AJ37" s="90">
        <f t="shared" si="32"/>
        <v>41338</v>
      </c>
      <c r="AK37" s="84">
        <f t="shared" si="25"/>
        <v>1818.8720000000001</v>
      </c>
      <c r="AL37" s="85">
        <f t="shared" si="26"/>
        <v>2.7505384615360526</v>
      </c>
    </row>
    <row r="38" spans="1:38" s="92" customFormat="1" ht="12" x14ac:dyDescent="0.2">
      <c r="A38" s="93">
        <v>17</v>
      </c>
      <c r="B38" s="94">
        <v>37429</v>
      </c>
      <c r="C38" s="95">
        <v>1122.8699999999999</v>
      </c>
      <c r="D38" s="96">
        <v>38551.870000000003</v>
      </c>
      <c r="E38" s="97">
        <f>D38*E3</f>
        <v>0</v>
      </c>
      <c r="F38" s="98">
        <f t="shared" si="8"/>
        <v>38551.870000000003</v>
      </c>
      <c r="G38" s="99">
        <f t="shared" si="9"/>
        <v>18.534552884615387</v>
      </c>
      <c r="H38" s="100">
        <f>F38*H3</f>
        <v>771.03740000000005</v>
      </c>
      <c r="I38" s="101">
        <f t="shared" si="10"/>
        <v>39322.907400000004</v>
      </c>
      <c r="J38" s="102">
        <f t="shared" si="27"/>
        <v>18.905243942307695</v>
      </c>
      <c r="K38" s="81">
        <f t="shared" si="11"/>
        <v>18.905000000000001</v>
      </c>
      <c r="L38" s="79">
        <f t="shared" si="12"/>
        <v>39474.149351538465</v>
      </c>
      <c r="M38" s="82">
        <f t="shared" si="13"/>
        <v>1512.4</v>
      </c>
      <c r="N38" s="103">
        <f t="shared" si="14"/>
        <v>151.24</v>
      </c>
      <c r="O38" s="90">
        <f t="shared" si="15"/>
        <v>37810</v>
      </c>
      <c r="P38" s="90">
        <f t="shared" si="16"/>
        <v>1512.4</v>
      </c>
      <c r="Q38" s="104">
        <f t="shared" si="0"/>
        <v>0.50935153846512549</v>
      </c>
      <c r="R38" s="86">
        <f t="shared" si="17"/>
        <v>1179.687222</v>
      </c>
      <c r="S38" s="86">
        <f t="shared" si="18"/>
        <v>40502.594622000004</v>
      </c>
      <c r="T38" s="105">
        <f t="shared" si="19"/>
        <v>40503</v>
      </c>
      <c r="U38" s="106">
        <f t="shared" si="20"/>
        <v>19.472596153846155</v>
      </c>
      <c r="V38" s="88">
        <v>19.472000000000001</v>
      </c>
      <c r="W38" s="107">
        <f t="shared" si="21"/>
        <v>1557.7600000000002</v>
      </c>
      <c r="X38" s="90">
        <f t="shared" si="1"/>
        <v>38944.000000000007</v>
      </c>
      <c r="Y38" s="90">
        <f t="shared" si="2"/>
        <v>1557.7600000000002</v>
      </c>
      <c r="Z38" s="91">
        <f t="shared" si="3"/>
        <v>1.2399999999906868</v>
      </c>
      <c r="AB38" s="77">
        <f t="shared" si="22"/>
        <v>40503</v>
      </c>
      <c r="AC38" s="99">
        <f t="shared" si="28"/>
        <v>19.472596153846155</v>
      </c>
      <c r="AD38" s="100">
        <f>AB38*AD3</f>
        <v>1215.0899999999999</v>
      </c>
      <c r="AE38" s="101">
        <f t="shared" si="29"/>
        <v>41718.089999999997</v>
      </c>
      <c r="AF38" s="81">
        <f t="shared" si="23"/>
        <v>20.056774038461537</v>
      </c>
      <c r="AG38" s="81">
        <f t="shared" si="30"/>
        <v>20.056000000000001</v>
      </c>
      <c r="AH38" s="79">
        <f t="shared" si="24"/>
        <v>41878.544192307687</v>
      </c>
      <c r="AI38" s="82">
        <f t="shared" si="31"/>
        <v>1604.48</v>
      </c>
      <c r="AJ38" s="90">
        <f t="shared" si="32"/>
        <v>40112</v>
      </c>
      <c r="AK38" s="84">
        <f t="shared" si="25"/>
        <v>1764.9280000000001</v>
      </c>
      <c r="AL38" s="85">
        <f t="shared" si="26"/>
        <v>1.6161923076870153</v>
      </c>
    </row>
    <row r="39" spans="1:38" s="92" customFormat="1" ht="12" x14ac:dyDescent="0.2">
      <c r="A39" s="93" t="s">
        <v>48</v>
      </c>
      <c r="B39" s="113">
        <v>39576</v>
      </c>
      <c r="C39" s="95">
        <v>1187.28</v>
      </c>
      <c r="D39" s="96">
        <v>40763.279999999999</v>
      </c>
      <c r="E39" s="97">
        <f>D39*E3</f>
        <v>0</v>
      </c>
      <c r="F39" s="98">
        <f t="shared" si="8"/>
        <v>40763.279999999999</v>
      </c>
      <c r="G39" s="99">
        <f t="shared" si="9"/>
        <v>19.597730769230768</v>
      </c>
      <c r="H39" s="100">
        <f>F39*H3</f>
        <v>815.26559999999995</v>
      </c>
      <c r="I39" s="101">
        <f t="shared" si="10"/>
        <v>41578.545599999998</v>
      </c>
      <c r="J39" s="102">
        <f t="shared" si="27"/>
        <v>19.989685384615385</v>
      </c>
      <c r="K39" s="81">
        <f t="shared" si="11"/>
        <v>19.989000000000001</v>
      </c>
      <c r="L39" s="79">
        <f t="shared" si="12"/>
        <v>41738.463083076924</v>
      </c>
      <c r="M39" s="82">
        <f t="shared" si="13"/>
        <v>1599.1200000000001</v>
      </c>
      <c r="N39" s="103">
        <f t="shared" si="14"/>
        <v>159.91200000000001</v>
      </c>
      <c r="O39" s="90">
        <f t="shared" si="15"/>
        <v>39978</v>
      </c>
      <c r="P39" s="90">
        <f t="shared" si="16"/>
        <v>1599.1200000000001</v>
      </c>
      <c r="Q39" s="104">
        <f t="shared" si="0"/>
        <v>1.4310830769245513</v>
      </c>
      <c r="R39" s="86">
        <f t="shared" si="17"/>
        <v>1247.356368</v>
      </c>
      <c r="S39" s="86">
        <f t="shared" si="18"/>
        <v>42825.901967999998</v>
      </c>
      <c r="T39" s="105">
        <f t="shared" si="19"/>
        <v>42826</v>
      </c>
      <c r="U39" s="106">
        <f t="shared" si="20"/>
        <v>20.589423076923076</v>
      </c>
      <c r="V39" s="88">
        <v>20.588999999999999</v>
      </c>
      <c r="W39" s="107">
        <f t="shared" si="21"/>
        <v>1647.12</v>
      </c>
      <c r="X39" s="90">
        <f t="shared" si="1"/>
        <v>41178</v>
      </c>
      <c r="Y39" s="90">
        <f t="shared" si="2"/>
        <v>1647.12</v>
      </c>
      <c r="Z39" s="91">
        <f t="shared" si="3"/>
        <v>0.87999999999738066</v>
      </c>
      <c r="AB39" s="77">
        <f t="shared" si="22"/>
        <v>42826</v>
      </c>
      <c r="AC39" s="99">
        <f t="shared" si="28"/>
        <v>20.589423076923076</v>
      </c>
      <c r="AD39" s="100">
        <f>AB39*AD3</f>
        <v>1284.78</v>
      </c>
      <c r="AE39" s="101">
        <f t="shared" si="29"/>
        <v>44110.78</v>
      </c>
      <c r="AF39" s="81">
        <f t="shared" si="23"/>
        <v>21.207105769230768</v>
      </c>
      <c r="AG39" s="81">
        <v>21.206</v>
      </c>
      <c r="AH39" s="79">
        <f t="shared" si="24"/>
        <v>44280.436846153847</v>
      </c>
      <c r="AI39" s="82">
        <f t="shared" si="31"/>
        <v>1696.48</v>
      </c>
      <c r="AJ39" s="90">
        <f t="shared" si="32"/>
        <v>42412</v>
      </c>
      <c r="AK39" s="84">
        <f t="shared" si="25"/>
        <v>1866.1279999999999</v>
      </c>
      <c r="AL39" s="85">
        <f t="shared" si="26"/>
        <v>2.3088461538500269</v>
      </c>
    </row>
    <row r="40" spans="1:38" s="92" customFormat="1" ht="12" x14ac:dyDescent="0.2">
      <c r="A40" s="93">
        <v>18</v>
      </c>
      <c r="B40" s="113">
        <v>38432</v>
      </c>
      <c r="C40" s="95">
        <v>1152.96</v>
      </c>
      <c r="D40" s="96">
        <v>39584.959999999999</v>
      </c>
      <c r="E40" s="97">
        <f>D40*E3</f>
        <v>0</v>
      </c>
      <c r="F40" s="98">
        <f t="shared" si="8"/>
        <v>39584.959999999999</v>
      </c>
      <c r="G40" s="99">
        <f t="shared" si="9"/>
        <v>19.031230769230771</v>
      </c>
      <c r="H40" s="100">
        <f>F40*H3</f>
        <v>791.69920000000002</v>
      </c>
      <c r="I40" s="101">
        <f t="shared" si="10"/>
        <v>40376.659200000002</v>
      </c>
      <c r="J40" s="102">
        <f t="shared" si="27"/>
        <v>19.411855384615386</v>
      </c>
      <c r="K40" s="81">
        <f t="shared" si="11"/>
        <v>19.411000000000001</v>
      </c>
      <c r="L40" s="79">
        <f t="shared" si="12"/>
        <v>40531.954043076927</v>
      </c>
      <c r="M40" s="82">
        <f t="shared" si="13"/>
        <v>1552.88</v>
      </c>
      <c r="N40" s="103">
        <f t="shared" si="14"/>
        <v>155.28800000000001</v>
      </c>
      <c r="O40" s="90">
        <f t="shared" si="15"/>
        <v>38822</v>
      </c>
      <c r="P40" s="90">
        <f t="shared" si="16"/>
        <v>1552.88</v>
      </c>
      <c r="Q40" s="104">
        <f t="shared" si="0"/>
        <v>1.7860430769287632</v>
      </c>
      <c r="R40" s="86">
        <f t="shared" si="17"/>
        <v>1211.2997760000001</v>
      </c>
      <c r="S40" s="86">
        <f t="shared" si="18"/>
        <v>41587.958976000002</v>
      </c>
      <c r="T40" s="105">
        <f t="shared" si="19"/>
        <v>41588</v>
      </c>
      <c r="U40" s="106">
        <f t="shared" si="20"/>
        <v>19.994230769230768</v>
      </c>
      <c r="V40" s="88">
        <v>19.994</v>
      </c>
      <c r="W40" s="107">
        <f t="shared" si="21"/>
        <v>1599.52</v>
      </c>
      <c r="X40" s="90">
        <f t="shared" si="1"/>
        <v>39988</v>
      </c>
      <c r="Y40" s="90">
        <f t="shared" si="2"/>
        <v>1599.52</v>
      </c>
      <c r="Z40" s="91">
        <f t="shared" si="3"/>
        <v>0.48000000000320142</v>
      </c>
      <c r="AB40" s="77">
        <f t="shared" si="22"/>
        <v>41588</v>
      </c>
      <c r="AC40" s="99">
        <f t="shared" si="28"/>
        <v>19.994230769230768</v>
      </c>
      <c r="AD40" s="100">
        <f>AB40*AD3</f>
        <v>1247.6399999999999</v>
      </c>
      <c r="AE40" s="101">
        <f t="shared" si="29"/>
        <v>42835.64</v>
      </c>
      <c r="AF40" s="81">
        <f t="shared" si="23"/>
        <v>20.594057692307693</v>
      </c>
      <c r="AG40" s="81">
        <v>20.593</v>
      </c>
      <c r="AH40" s="79">
        <f t="shared" si="24"/>
        <v>43000.39246153846</v>
      </c>
      <c r="AI40" s="82">
        <f t="shared" si="31"/>
        <v>1647.44</v>
      </c>
      <c r="AJ40" s="90">
        <f t="shared" si="32"/>
        <v>41186</v>
      </c>
      <c r="AK40" s="84">
        <f t="shared" si="25"/>
        <v>1812.184</v>
      </c>
      <c r="AL40" s="85">
        <f t="shared" si="26"/>
        <v>2.2084615384592325</v>
      </c>
    </row>
    <row r="41" spans="1:38" s="92" customFormat="1" ht="12" x14ac:dyDescent="0.2">
      <c r="A41" s="93">
        <v>19</v>
      </c>
      <c r="B41" s="94">
        <v>39397</v>
      </c>
      <c r="C41" s="95">
        <v>1181.9099999999999</v>
      </c>
      <c r="D41" s="96">
        <v>40578.910000000003</v>
      </c>
      <c r="E41" s="97">
        <f>D41*E3</f>
        <v>0</v>
      </c>
      <c r="F41" s="98">
        <f t="shared" si="8"/>
        <v>40578.910000000003</v>
      </c>
      <c r="G41" s="99">
        <f t="shared" si="9"/>
        <v>19.509091346153848</v>
      </c>
      <c r="H41" s="100">
        <f>F41*H3</f>
        <v>811.57820000000004</v>
      </c>
      <c r="I41" s="101">
        <f t="shared" si="10"/>
        <v>41390.488200000007</v>
      </c>
      <c r="J41" s="102">
        <f t="shared" si="27"/>
        <v>19.899273173076928</v>
      </c>
      <c r="K41" s="81">
        <f t="shared" si="11"/>
        <v>19.899000000000001</v>
      </c>
      <c r="L41" s="79">
        <f t="shared" si="12"/>
        <v>41549.682385384629</v>
      </c>
      <c r="M41" s="82">
        <f t="shared" si="13"/>
        <v>1591.92</v>
      </c>
      <c r="N41" s="103">
        <f t="shared" si="14"/>
        <v>159.19200000000001</v>
      </c>
      <c r="O41" s="90">
        <f t="shared" si="15"/>
        <v>39798</v>
      </c>
      <c r="P41" s="90">
        <f t="shared" si="16"/>
        <v>1591.92</v>
      </c>
      <c r="Q41" s="104">
        <f t="shared" si="0"/>
        <v>0.57038538462802535</v>
      </c>
      <c r="R41" s="86">
        <f t="shared" si="17"/>
        <v>1241.7146460000001</v>
      </c>
      <c r="S41" s="86">
        <f t="shared" si="18"/>
        <v>42632.202846000007</v>
      </c>
      <c r="T41" s="105">
        <f t="shared" si="19"/>
        <v>42633</v>
      </c>
      <c r="U41" s="106">
        <f t="shared" si="20"/>
        <v>20.496634615384615</v>
      </c>
      <c r="V41" s="88">
        <v>20.495999999999999</v>
      </c>
      <c r="W41" s="107">
        <f t="shared" si="21"/>
        <v>1639.6799999999998</v>
      </c>
      <c r="X41" s="90">
        <f t="shared" si="1"/>
        <v>40991.999999999993</v>
      </c>
      <c r="Y41" s="90">
        <f t="shared" si="2"/>
        <v>1639.6799999999998</v>
      </c>
      <c r="Z41" s="91">
        <f t="shared" si="3"/>
        <v>1.3200000000069849</v>
      </c>
      <c r="AB41" s="77">
        <f t="shared" si="22"/>
        <v>42633</v>
      </c>
      <c r="AC41" s="99">
        <f t="shared" si="28"/>
        <v>20.496634615384615</v>
      </c>
      <c r="AD41" s="100">
        <f>AB41*AD3</f>
        <v>1278.99</v>
      </c>
      <c r="AE41" s="101">
        <f t="shared" si="29"/>
        <v>43911.99</v>
      </c>
      <c r="AF41" s="81">
        <f t="shared" si="23"/>
        <v>21.111533653846152</v>
      </c>
      <c r="AG41" s="81">
        <f t="shared" si="30"/>
        <v>21.111000000000001</v>
      </c>
      <c r="AH41" s="79">
        <f t="shared" si="24"/>
        <v>44080.882269230766</v>
      </c>
      <c r="AI41" s="82">
        <f t="shared" si="31"/>
        <v>1688.88</v>
      </c>
      <c r="AJ41" s="90">
        <f t="shared" si="32"/>
        <v>42222</v>
      </c>
      <c r="AK41" s="84">
        <f t="shared" si="25"/>
        <v>1857.768</v>
      </c>
      <c r="AL41" s="85">
        <f t="shared" si="26"/>
        <v>1.1142692307694233</v>
      </c>
    </row>
    <row r="42" spans="1:38" s="92" customFormat="1" ht="12" x14ac:dyDescent="0.2">
      <c r="A42" s="108">
        <v>20</v>
      </c>
      <c r="B42" s="109">
        <v>40431</v>
      </c>
      <c r="C42" s="95">
        <v>1212.93</v>
      </c>
      <c r="D42" s="96">
        <v>41643.93</v>
      </c>
      <c r="E42" s="97">
        <f>D42*E3</f>
        <v>0</v>
      </c>
      <c r="F42" s="98">
        <f t="shared" si="8"/>
        <v>41643.93</v>
      </c>
      <c r="G42" s="99">
        <f t="shared" si="9"/>
        <v>20.021120192307691</v>
      </c>
      <c r="H42" s="100">
        <f>F42*H3</f>
        <v>832.87860000000001</v>
      </c>
      <c r="I42" s="101">
        <f t="shared" si="10"/>
        <v>42476.808600000004</v>
      </c>
      <c r="J42" s="102">
        <f t="shared" si="27"/>
        <v>20.421542596153849</v>
      </c>
      <c r="K42" s="81">
        <f t="shared" si="11"/>
        <v>20.420999999999999</v>
      </c>
      <c r="L42" s="79">
        <f t="shared" si="12"/>
        <v>42640.180940769234</v>
      </c>
      <c r="M42" s="82">
        <f t="shared" si="13"/>
        <v>1633.6799999999998</v>
      </c>
      <c r="N42" s="103">
        <f t="shared" si="14"/>
        <v>163.36799999999999</v>
      </c>
      <c r="O42" s="90">
        <f t="shared" si="15"/>
        <v>40841.999999999993</v>
      </c>
      <c r="P42" s="90">
        <f t="shared" si="16"/>
        <v>1633.6799999999998</v>
      </c>
      <c r="Q42" s="104">
        <f t="shared" si="0"/>
        <v>1.1329407692392124</v>
      </c>
      <c r="R42" s="86">
        <f t="shared" si="17"/>
        <v>1274.3042580000001</v>
      </c>
      <c r="S42" s="86">
        <f t="shared" si="18"/>
        <v>43751.112858000008</v>
      </c>
      <c r="T42" s="105">
        <f t="shared" si="19"/>
        <v>43752</v>
      </c>
      <c r="U42" s="106">
        <f t="shared" si="20"/>
        <v>21.034615384615385</v>
      </c>
      <c r="V42" s="88">
        <v>21.033999999999999</v>
      </c>
      <c r="W42" s="107">
        <f t="shared" si="21"/>
        <v>1682.7199999999998</v>
      </c>
      <c r="X42" s="90">
        <f t="shared" si="1"/>
        <v>42067.999999999993</v>
      </c>
      <c r="Y42" s="90">
        <f t="shared" si="2"/>
        <v>1682.7199999999998</v>
      </c>
      <c r="Z42" s="91">
        <f t="shared" si="3"/>
        <v>1.2800000000061118</v>
      </c>
      <c r="AB42" s="77">
        <f t="shared" si="22"/>
        <v>43752</v>
      </c>
      <c r="AC42" s="99">
        <f t="shared" si="28"/>
        <v>21.034615384615385</v>
      </c>
      <c r="AD42" s="100">
        <f>AB42*AD3</f>
        <v>1312.56</v>
      </c>
      <c r="AE42" s="101">
        <f t="shared" si="29"/>
        <v>45064.56</v>
      </c>
      <c r="AF42" s="81">
        <f t="shared" si="23"/>
        <v>21.665653846153845</v>
      </c>
      <c r="AG42" s="81">
        <f t="shared" si="30"/>
        <v>21.664999999999999</v>
      </c>
      <c r="AH42" s="79">
        <f t="shared" si="24"/>
        <v>45237.885230769229</v>
      </c>
      <c r="AI42" s="82">
        <f t="shared" si="31"/>
        <v>1733.1999999999998</v>
      </c>
      <c r="AJ42" s="90">
        <f t="shared" si="32"/>
        <v>43329.999999999993</v>
      </c>
      <c r="AK42" s="84">
        <f t="shared" si="25"/>
        <v>1906.52</v>
      </c>
      <c r="AL42" s="85">
        <f t="shared" si="26"/>
        <v>1.3652307692391332</v>
      </c>
    </row>
    <row r="43" spans="1:38" s="92" customFormat="1" ht="12" x14ac:dyDescent="0.2">
      <c r="A43" s="108">
        <v>21</v>
      </c>
      <c r="B43" s="109">
        <v>41475</v>
      </c>
      <c r="C43" s="95">
        <v>1244.25</v>
      </c>
      <c r="D43" s="96">
        <v>42719.25</v>
      </c>
      <c r="E43" s="97">
        <f>D43*E3</f>
        <v>0</v>
      </c>
      <c r="F43" s="98">
        <f t="shared" si="8"/>
        <v>42719.25</v>
      </c>
      <c r="G43" s="99">
        <f t="shared" si="9"/>
        <v>20.538100961538461</v>
      </c>
      <c r="H43" s="100">
        <f>F43*H3</f>
        <v>854.38499999999999</v>
      </c>
      <c r="I43" s="101">
        <f t="shared" si="10"/>
        <v>43573.635000000002</v>
      </c>
      <c r="J43" s="102">
        <f t="shared" si="27"/>
        <v>20.948862980769231</v>
      </c>
      <c r="K43" s="81">
        <f t="shared" si="11"/>
        <v>20.948</v>
      </c>
      <c r="L43" s="79">
        <f t="shared" si="12"/>
        <v>43741.225903846156</v>
      </c>
      <c r="M43" s="82">
        <f t="shared" si="13"/>
        <v>1675.8400000000001</v>
      </c>
      <c r="N43" s="103">
        <f t="shared" si="14"/>
        <v>167.584</v>
      </c>
      <c r="O43" s="90">
        <f t="shared" si="15"/>
        <v>41896</v>
      </c>
      <c r="P43" s="90">
        <f t="shared" si="16"/>
        <v>1675.8400000000001</v>
      </c>
      <c r="Q43" s="104">
        <f t="shared" si="0"/>
        <v>1.8019038461570744</v>
      </c>
      <c r="R43" s="86">
        <f t="shared" si="17"/>
        <v>1307.2090499999999</v>
      </c>
      <c r="S43" s="86">
        <f t="shared" si="18"/>
        <v>44880.84405</v>
      </c>
      <c r="T43" s="105">
        <f t="shared" si="19"/>
        <v>44881</v>
      </c>
      <c r="U43" s="106">
        <f t="shared" si="20"/>
        <v>21.577403846153846</v>
      </c>
      <c r="V43" s="88">
        <v>21.577000000000002</v>
      </c>
      <c r="W43" s="107">
        <f t="shared" si="21"/>
        <v>1726.16</v>
      </c>
      <c r="X43" s="90">
        <f t="shared" si="1"/>
        <v>43154</v>
      </c>
      <c r="Y43" s="90">
        <f t="shared" si="2"/>
        <v>1726.16</v>
      </c>
      <c r="Z43" s="91">
        <f t="shared" si="3"/>
        <v>0.83999999999650754</v>
      </c>
      <c r="AB43" s="77">
        <f t="shared" si="22"/>
        <v>44881</v>
      </c>
      <c r="AC43" s="99">
        <f t="shared" si="28"/>
        <v>21.577403846153846</v>
      </c>
      <c r="AD43" s="100">
        <f>AB43*AD3</f>
        <v>1346.43</v>
      </c>
      <c r="AE43" s="101">
        <f t="shared" si="29"/>
        <v>46227.43</v>
      </c>
      <c r="AF43" s="81">
        <f t="shared" si="23"/>
        <v>22.224725961538461</v>
      </c>
      <c r="AG43" s="81">
        <f t="shared" si="30"/>
        <v>22.224</v>
      </c>
      <c r="AH43" s="79">
        <f t="shared" si="24"/>
        <v>46405.227807692303</v>
      </c>
      <c r="AI43" s="82">
        <f t="shared" si="31"/>
        <v>1777.92</v>
      </c>
      <c r="AJ43" s="90">
        <f t="shared" si="32"/>
        <v>44448</v>
      </c>
      <c r="AK43" s="84">
        <f t="shared" si="25"/>
        <v>1955.712</v>
      </c>
      <c r="AL43" s="85">
        <f t="shared" si="26"/>
        <v>1.5158076923034969</v>
      </c>
    </row>
    <row r="44" spans="1:38" s="92" customFormat="1" ht="12" x14ac:dyDescent="0.2">
      <c r="A44" s="108">
        <v>22</v>
      </c>
      <c r="B44" s="109">
        <v>42536</v>
      </c>
      <c r="C44" s="95">
        <v>1276.08</v>
      </c>
      <c r="D44" s="96">
        <v>43812.08</v>
      </c>
      <c r="E44" s="97">
        <f>D44*E3</f>
        <v>0</v>
      </c>
      <c r="F44" s="98">
        <f t="shared" si="8"/>
        <v>43812.08</v>
      </c>
      <c r="G44" s="99">
        <f t="shared" si="9"/>
        <v>21.063500000000001</v>
      </c>
      <c r="H44" s="100">
        <f>F44*H3</f>
        <v>876.24160000000006</v>
      </c>
      <c r="I44" s="101">
        <f t="shared" si="10"/>
        <v>44688.321600000003</v>
      </c>
      <c r="J44" s="102">
        <f t="shared" si="27"/>
        <v>21.484770000000001</v>
      </c>
      <c r="K44" s="81">
        <f t="shared" si="11"/>
        <v>21.484000000000002</v>
      </c>
      <c r="L44" s="79">
        <f t="shared" si="12"/>
        <v>44860.199760000003</v>
      </c>
      <c r="M44" s="82">
        <f t="shared" si="13"/>
        <v>1718.7200000000003</v>
      </c>
      <c r="N44" s="103">
        <f t="shared" si="14"/>
        <v>171.87200000000001</v>
      </c>
      <c r="O44" s="90">
        <f t="shared" si="15"/>
        <v>42968.000000000007</v>
      </c>
      <c r="P44" s="90">
        <f t="shared" si="16"/>
        <v>1718.7200000000003</v>
      </c>
      <c r="Q44" s="104">
        <f t="shared" si="0"/>
        <v>1.6077599999916856</v>
      </c>
      <c r="R44" s="86">
        <f t="shared" si="17"/>
        <v>1340.6496480000001</v>
      </c>
      <c r="S44" s="86">
        <f t="shared" si="18"/>
        <v>46028.971248000002</v>
      </c>
      <c r="T44" s="105">
        <f t="shared" si="19"/>
        <v>46029</v>
      </c>
      <c r="U44" s="106">
        <f t="shared" si="20"/>
        <v>22.129326923076924</v>
      </c>
      <c r="V44" s="88">
        <v>22.129000000000001</v>
      </c>
      <c r="W44" s="107">
        <f t="shared" si="21"/>
        <v>1770.3200000000002</v>
      </c>
      <c r="X44" s="90">
        <f t="shared" si="1"/>
        <v>44258.000000000007</v>
      </c>
      <c r="Y44" s="90">
        <f t="shared" si="2"/>
        <v>1770.3200000000002</v>
      </c>
      <c r="Z44" s="91">
        <f t="shared" si="3"/>
        <v>0.67999999999301508</v>
      </c>
      <c r="AB44" s="77">
        <f t="shared" si="22"/>
        <v>46029</v>
      </c>
      <c r="AC44" s="99">
        <f t="shared" si="28"/>
        <v>22.129326923076924</v>
      </c>
      <c r="AD44" s="100">
        <f>AB44*AD3</f>
        <v>1380.87</v>
      </c>
      <c r="AE44" s="101">
        <f t="shared" si="29"/>
        <v>47409.87</v>
      </c>
      <c r="AF44" s="81">
        <f t="shared" si="23"/>
        <v>22.793206730769231</v>
      </c>
      <c r="AG44" s="81">
        <v>22.792000000000002</v>
      </c>
      <c r="AH44" s="79">
        <f t="shared" si="24"/>
        <v>47592.215653846157</v>
      </c>
      <c r="AI44" s="82">
        <f t="shared" si="31"/>
        <v>1823.3600000000001</v>
      </c>
      <c r="AJ44" s="90">
        <f t="shared" si="32"/>
        <v>45584</v>
      </c>
      <c r="AK44" s="84">
        <f t="shared" si="25"/>
        <v>2005.6960000000001</v>
      </c>
      <c r="AL44" s="85">
        <f t="shared" si="26"/>
        <v>2.5196538461532327</v>
      </c>
    </row>
    <row r="45" spans="1:38" s="92" customFormat="1" ht="12" x14ac:dyDescent="0.2">
      <c r="A45" s="108">
        <v>23</v>
      </c>
      <c r="B45" s="109">
        <v>43596</v>
      </c>
      <c r="C45" s="95">
        <v>1307.8799999999999</v>
      </c>
      <c r="D45" s="96">
        <v>44903.88</v>
      </c>
      <c r="E45" s="97">
        <f>D45*E3</f>
        <v>0</v>
      </c>
      <c r="F45" s="98">
        <f t="shared" si="8"/>
        <v>44903.88</v>
      </c>
      <c r="G45" s="99">
        <f t="shared" si="9"/>
        <v>21.588403846153845</v>
      </c>
      <c r="H45" s="100">
        <f>F45*H3</f>
        <v>898.07759999999996</v>
      </c>
      <c r="I45" s="101">
        <f t="shared" si="10"/>
        <v>45801.957599999994</v>
      </c>
      <c r="J45" s="102">
        <f t="shared" si="27"/>
        <v>22.020171923076919</v>
      </c>
      <c r="K45" s="81">
        <f t="shared" si="11"/>
        <v>22.02</v>
      </c>
      <c r="L45" s="79">
        <f t="shared" si="12"/>
        <v>45978.118975384605</v>
      </c>
      <c r="M45" s="82">
        <f t="shared" si="13"/>
        <v>1761.6</v>
      </c>
      <c r="N45" s="103">
        <f t="shared" si="14"/>
        <v>176.16</v>
      </c>
      <c r="O45" s="90">
        <f t="shared" si="15"/>
        <v>44040</v>
      </c>
      <c r="P45" s="90">
        <f t="shared" si="16"/>
        <v>1761.6</v>
      </c>
      <c r="Q45" s="104">
        <f t="shared" si="0"/>
        <v>0.35897538460267242</v>
      </c>
      <c r="R45" s="86">
        <f t="shared" si="17"/>
        <v>1374.0587279999997</v>
      </c>
      <c r="S45" s="86">
        <f t="shared" si="18"/>
        <v>47176.016327999991</v>
      </c>
      <c r="T45" s="105">
        <f t="shared" si="19"/>
        <v>47177</v>
      </c>
      <c r="U45" s="106">
        <f t="shared" si="20"/>
        <v>22.681249999999999</v>
      </c>
      <c r="V45" s="88">
        <v>22.681000000000001</v>
      </c>
      <c r="W45" s="107">
        <f t="shared" si="21"/>
        <v>1814.48</v>
      </c>
      <c r="X45" s="90">
        <f t="shared" si="1"/>
        <v>45362</v>
      </c>
      <c r="Y45" s="90">
        <f t="shared" si="2"/>
        <v>1814.48</v>
      </c>
      <c r="Z45" s="91">
        <f t="shared" si="3"/>
        <v>0.51999999999679858</v>
      </c>
      <c r="AB45" s="77">
        <f t="shared" si="22"/>
        <v>47177</v>
      </c>
      <c r="AC45" s="99">
        <f t="shared" si="28"/>
        <v>22.681249999999999</v>
      </c>
      <c r="AD45" s="100">
        <f>AB45*AD3</f>
        <v>1415.31</v>
      </c>
      <c r="AE45" s="101">
        <f t="shared" si="29"/>
        <v>48592.31</v>
      </c>
      <c r="AF45" s="81">
        <f t="shared" si="23"/>
        <v>23.361687499999999</v>
      </c>
      <c r="AG45" s="81">
        <f t="shared" si="30"/>
        <v>23.361000000000001</v>
      </c>
      <c r="AH45" s="79">
        <f t="shared" si="24"/>
        <v>48779.203499999996</v>
      </c>
      <c r="AI45" s="82">
        <f t="shared" si="31"/>
        <v>1868.88</v>
      </c>
      <c r="AJ45" s="90">
        <f t="shared" si="32"/>
        <v>46722</v>
      </c>
      <c r="AK45" s="84">
        <f t="shared" si="25"/>
        <v>2055.768</v>
      </c>
      <c r="AL45" s="85">
        <f t="shared" si="26"/>
        <v>1.4354999999995925</v>
      </c>
    </row>
    <row r="46" spans="1:38" s="92" customFormat="1" ht="12" x14ac:dyDescent="0.2">
      <c r="A46" s="108">
        <v>24</v>
      </c>
      <c r="B46" s="109">
        <v>44657</v>
      </c>
      <c r="C46" s="95">
        <v>1339.71</v>
      </c>
      <c r="D46" s="96">
        <v>45996.71</v>
      </c>
      <c r="E46" s="97">
        <f>D46*E3</f>
        <v>0</v>
      </c>
      <c r="F46" s="98">
        <f t="shared" si="8"/>
        <v>45996.71</v>
      </c>
      <c r="G46" s="99">
        <f t="shared" si="9"/>
        <v>22.113802884615385</v>
      </c>
      <c r="H46" s="100">
        <f>F46*H3</f>
        <v>919.93420000000003</v>
      </c>
      <c r="I46" s="101">
        <f t="shared" si="10"/>
        <v>46916.644200000002</v>
      </c>
      <c r="J46" s="102">
        <f t="shared" si="27"/>
        <v>22.556078942307693</v>
      </c>
      <c r="K46" s="81">
        <f t="shared" si="11"/>
        <v>22.556000000000001</v>
      </c>
      <c r="L46" s="79">
        <f t="shared" si="12"/>
        <v>47097.092831538459</v>
      </c>
      <c r="M46" s="82">
        <f t="shared" si="13"/>
        <v>1804.48</v>
      </c>
      <c r="N46" s="103">
        <f t="shared" si="14"/>
        <v>180.44800000000001</v>
      </c>
      <c r="O46" s="90">
        <f t="shared" si="15"/>
        <v>45112</v>
      </c>
      <c r="P46" s="90">
        <f t="shared" si="16"/>
        <v>1804.48</v>
      </c>
      <c r="Q46" s="104">
        <f t="shared" si="0"/>
        <v>0.16483153845911147</v>
      </c>
      <c r="R46" s="86">
        <f t="shared" si="17"/>
        <v>1407.4993260000001</v>
      </c>
      <c r="S46" s="86">
        <f t="shared" si="18"/>
        <v>48324.143526</v>
      </c>
      <c r="T46" s="105">
        <f t="shared" si="19"/>
        <v>48325</v>
      </c>
      <c r="U46" s="106">
        <f t="shared" si="20"/>
        <v>23.233173076923077</v>
      </c>
      <c r="V46" s="88">
        <v>23.233000000000001</v>
      </c>
      <c r="W46" s="107">
        <f t="shared" si="21"/>
        <v>1858.64</v>
      </c>
      <c r="X46" s="90">
        <f t="shared" si="1"/>
        <v>46466</v>
      </c>
      <c r="Y46" s="90">
        <f t="shared" si="2"/>
        <v>1858.64</v>
      </c>
      <c r="Z46" s="91">
        <f t="shared" si="3"/>
        <v>0.36000000000058208</v>
      </c>
      <c r="AB46" s="77">
        <f t="shared" si="22"/>
        <v>48325</v>
      </c>
      <c r="AC46" s="99">
        <f t="shared" si="28"/>
        <v>23.233173076923077</v>
      </c>
      <c r="AD46" s="100">
        <f>AB46*AD3</f>
        <v>1449.75</v>
      </c>
      <c r="AE46" s="101">
        <f t="shared" si="29"/>
        <v>49774.75</v>
      </c>
      <c r="AF46" s="81">
        <f t="shared" si="23"/>
        <v>23.930168269230769</v>
      </c>
      <c r="AG46" s="81">
        <v>23.928999999999998</v>
      </c>
      <c r="AH46" s="79">
        <f t="shared" si="24"/>
        <v>49966.19134615385</v>
      </c>
      <c r="AI46" s="82">
        <f t="shared" si="31"/>
        <v>1914.32</v>
      </c>
      <c r="AJ46" s="90">
        <f t="shared" si="32"/>
        <v>47858</v>
      </c>
      <c r="AK46" s="84">
        <f t="shared" si="25"/>
        <v>2105.752</v>
      </c>
      <c r="AL46" s="85">
        <f t="shared" si="26"/>
        <v>2.4393461538493284</v>
      </c>
    </row>
    <row r="47" spans="1:38" s="92" customFormat="1" ht="12" x14ac:dyDescent="0.2">
      <c r="A47" s="108">
        <v>25</v>
      </c>
      <c r="B47" s="109">
        <v>45728</v>
      </c>
      <c r="C47" s="95">
        <v>1371.84</v>
      </c>
      <c r="D47" s="96">
        <v>47099.839999999997</v>
      </c>
      <c r="E47" s="97">
        <f>D47*E3</f>
        <v>0</v>
      </c>
      <c r="F47" s="98">
        <f t="shared" si="8"/>
        <v>47099.839999999997</v>
      </c>
      <c r="G47" s="99">
        <f t="shared" si="9"/>
        <v>22.644153846153845</v>
      </c>
      <c r="H47" s="100">
        <f>F47*H3</f>
        <v>941.99679999999989</v>
      </c>
      <c r="I47" s="101">
        <f t="shared" si="10"/>
        <v>48041.836799999997</v>
      </c>
      <c r="J47" s="102">
        <f t="shared" si="27"/>
        <v>23.097036923076921</v>
      </c>
      <c r="K47" s="81">
        <f t="shared" si="11"/>
        <v>23.097000000000001</v>
      </c>
      <c r="L47" s="79">
        <f t="shared" si="12"/>
        <v>48226.613095384608</v>
      </c>
      <c r="M47" s="82">
        <f t="shared" si="13"/>
        <v>1847.7600000000002</v>
      </c>
      <c r="N47" s="103">
        <f t="shared" si="14"/>
        <v>184.77600000000001</v>
      </c>
      <c r="O47" s="90">
        <f t="shared" si="15"/>
        <v>46194.000000000007</v>
      </c>
      <c r="P47" s="90">
        <f t="shared" si="16"/>
        <v>1847.7600000000002</v>
      </c>
      <c r="Q47" s="104">
        <f t="shared" si="0"/>
        <v>7.7095384600397665E-2</v>
      </c>
      <c r="R47" s="86">
        <f t="shared" si="17"/>
        <v>1441.2551039999998</v>
      </c>
      <c r="S47" s="86">
        <f t="shared" si="18"/>
        <v>49483.091904000001</v>
      </c>
      <c r="T47" s="105">
        <f t="shared" si="19"/>
        <v>49484</v>
      </c>
      <c r="U47" s="106">
        <f t="shared" si="20"/>
        <v>23.790384615384614</v>
      </c>
      <c r="V47" s="88">
        <v>23.79</v>
      </c>
      <c r="W47" s="107">
        <f t="shared" si="21"/>
        <v>1903.1999999999998</v>
      </c>
      <c r="X47" s="90">
        <f t="shared" si="1"/>
        <v>47579.999999999993</v>
      </c>
      <c r="Y47" s="90">
        <f t="shared" si="2"/>
        <v>1903.1999999999998</v>
      </c>
      <c r="Z47" s="91">
        <f t="shared" si="3"/>
        <v>0.80000000001018634</v>
      </c>
      <c r="AB47" s="77">
        <f t="shared" si="22"/>
        <v>49484</v>
      </c>
      <c r="AC47" s="99">
        <f t="shared" si="28"/>
        <v>23.790384615384614</v>
      </c>
      <c r="AD47" s="100">
        <f>AB47*AD3</f>
        <v>1484.52</v>
      </c>
      <c r="AE47" s="101">
        <f t="shared" si="29"/>
        <v>50968.52</v>
      </c>
      <c r="AF47" s="81">
        <f t="shared" si="23"/>
        <v>24.504096153846152</v>
      </c>
      <c r="AG47" s="81">
        <v>24.503</v>
      </c>
      <c r="AH47" s="79">
        <f t="shared" si="24"/>
        <v>51164.552769230766</v>
      </c>
      <c r="AI47" s="82">
        <f t="shared" si="31"/>
        <v>1960.24</v>
      </c>
      <c r="AJ47" s="90">
        <f t="shared" si="32"/>
        <v>49006</v>
      </c>
      <c r="AK47" s="84">
        <f t="shared" si="25"/>
        <v>2156.2640000000001</v>
      </c>
      <c r="AL47" s="85">
        <f t="shared" si="26"/>
        <v>2.2887692307631369</v>
      </c>
    </row>
    <row r="48" spans="1:38" s="92" customFormat="1" ht="12" x14ac:dyDescent="0.2">
      <c r="A48" s="108">
        <v>26</v>
      </c>
      <c r="B48" s="109">
        <v>46799</v>
      </c>
      <c r="C48" s="95">
        <v>1403.97</v>
      </c>
      <c r="D48" s="96">
        <v>48202.97</v>
      </c>
      <c r="E48" s="97">
        <f>D48*E3</f>
        <v>0</v>
      </c>
      <c r="F48" s="98">
        <f t="shared" si="8"/>
        <v>48202.97</v>
      </c>
      <c r="G48" s="99">
        <f t="shared" si="9"/>
        <v>23.174504807692308</v>
      </c>
      <c r="H48" s="100">
        <f>F48*H3</f>
        <v>964.0594000000001</v>
      </c>
      <c r="I48" s="101">
        <f t="shared" si="10"/>
        <v>49167.029399999999</v>
      </c>
      <c r="J48" s="102">
        <f t="shared" si="27"/>
        <v>23.637994903846153</v>
      </c>
      <c r="K48" s="81">
        <f t="shared" si="11"/>
        <v>23.637</v>
      </c>
      <c r="L48" s="79">
        <f t="shared" si="12"/>
        <v>49356.133359230764</v>
      </c>
      <c r="M48" s="82">
        <f t="shared" si="13"/>
        <v>1890.96</v>
      </c>
      <c r="N48" s="103">
        <f t="shared" si="14"/>
        <v>189.096</v>
      </c>
      <c r="O48" s="90">
        <f t="shared" si="15"/>
        <v>47274</v>
      </c>
      <c r="P48" s="90">
        <f t="shared" si="16"/>
        <v>1890.96</v>
      </c>
      <c r="Q48" s="104">
        <f t="shared" si="0"/>
        <v>2.0773592307668878</v>
      </c>
      <c r="R48" s="86">
        <f t="shared" si="17"/>
        <v>1475.010882</v>
      </c>
      <c r="S48" s="86">
        <f t="shared" si="18"/>
        <v>50642.040282000002</v>
      </c>
      <c r="T48" s="105">
        <f t="shared" si="19"/>
        <v>50643</v>
      </c>
      <c r="U48" s="106">
        <f t="shared" si="20"/>
        <v>24.347596153846155</v>
      </c>
      <c r="V48" s="88">
        <v>24.347000000000001</v>
      </c>
      <c r="W48" s="107">
        <f t="shared" si="21"/>
        <v>1947.7600000000002</v>
      </c>
      <c r="X48" s="90">
        <f t="shared" si="1"/>
        <v>48694.000000000007</v>
      </c>
      <c r="Y48" s="90">
        <f t="shared" si="2"/>
        <v>1947.7600000000002</v>
      </c>
      <c r="Z48" s="91">
        <f t="shared" si="3"/>
        <v>1.2399999999906868</v>
      </c>
      <c r="AB48" s="77">
        <f t="shared" si="22"/>
        <v>50643</v>
      </c>
      <c r="AC48" s="99">
        <f t="shared" si="28"/>
        <v>24.347596153846155</v>
      </c>
      <c r="AD48" s="100">
        <f>AB48*AD3</f>
        <v>1519.29</v>
      </c>
      <c r="AE48" s="101">
        <f t="shared" si="29"/>
        <v>52162.29</v>
      </c>
      <c r="AF48" s="81">
        <f t="shared" si="23"/>
        <v>25.078024038461539</v>
      </c>
      <c r="AG48" s="81">
        <v>25.077000000000002</v>
      </c>
      <c r="AH48" s="79">
        <f t="shared" si="24"/>
        <v>52362.914192307697</v>
      </c>
      <c r="AI48" s="82">
        <f t="shared" si="31"/>
        <v>2006.16</v>
      </c>
      <c r="AJ48" s="90">
        <f t="shared" si="32"/>
        <v>50154</v>
      </c>
      <c r="AK48" s="84">
        <f t="shared" si="25"/>
        <v>2206.7760000000003</v>
      </c>
      <c r="AL48" s="85">
        <f t="shared" si="26"/>
        <v>2.1381923076987732</v>
      </c>
    </row>
    <row r="49" spans="1:38" s="92" customFormat="1" ht="12" x14ac:dyDescent="0.2">
      <c r="A49" s="108">
        <v>27</v>
      </c>
      <c r="B49" s="109">
        <v>47880</v>
      </c>
      <c r="C49" s="95">
        <v>1436.3999999999999</v>
      </c>
      <c r="D49" s="96">
        <v>49316.4</v>
      </c>
      <c r="E49" s="97">
        <f>D49*E3</f>
        <v>0</v>
      </c>
      <c r="F49" s="98">
        <f t="shared" si="8"/>
        <v>49316.4</v>
      </c>
      <c r="G49" s="99">
        <f t="shared" si="9"/>
        <v>23.709807692307692</v>
      </c>
      <c r="H49" s="100">
        <f>F49*H3</f>
        <v>986.32800000000009</v>
      </c>
      <c r="I49" s="101">
        <f t="shared" si="10"/>
        <v>50302.728000000003</v>
      </c>
      <c r="J49" s="102">
        <f t="shared" si="27"/>
        <v>24.184003846153846</v>
      </c>
      <c r="K49" s="81">
        <f t="shared" si="11"/>
        <v>24.184000000000001</v>
      </c>
      <c r="L49" s="79">
        <f t="shared" si="12"/>
        <v>50496.200030769229</v>
      </c>
      <c r="M49" s="82">
        <f t="shared" si="13"/>
        <v>1934.72</v>
      </c>
      <c r="N49" s="103">
        <f t="shared" si="14"/>
        <v>193.47200000000001</v>
      </c>
      <c r="O49" s="90">
        <f t="shared" si="15"/>
        <v>48368</v>
      </c>
      <c r="P49" s="90">
        <f t="shared" si="16"/>
        <v>1934.72</v>
      </c>
      <c r="Q49" s="104">
        <f t="shared" si="0"/>
        <v>8.0307692260248587E-3</v>
      </c>
      <c r="R49" s="86">
        <f t="shared" si="17"/>
        <v>1509.0818400000001</v>
      </c>
      <c r="S49" s="86">
        <f t="shared" si="18"/>
        <v>51811.809840000002</v>
      </c>
      <c r="T49" s="105">
        <f t="shared" si="19"/>
        <v>51812</v>
      </c>
      <c r="U49" s="106">
        <f t="shared" si="20"/>
        <v>24.909615384615385</v>
      </c>
      <c r="V49" s="88">
        <v>24.908999999999999</v>
      </c>
      <c r="W49" s="107">
        <f t="shared" si="21"/>
        <v>1992.7199999999998</v>
      </c>
      <c r="X49" s="90">
        <f t="shared" si="1"/>
        <v>49817.999999999993</v>
      </c>
      <c r="Y49" s="90">
        <f t="shared" si="2"/>
        <v>1992.7199999999998</v>
      </c>
      <c r="Z49" s="91">
        <f t="shared" si="3"/>
        <v>1.2800000000061118</v>
      </c>
      <c r="AB49" s="77">
        <f t="shared" si="22"/>
        <v>51812</v>
      </c>
      <c r="AC49" s="99">
        <f t="shared" si="28"/>
        <v>24.909615384615385</v>
      </c>
      <c r="AD49" s="100">
        <f>AB49*AD3</f>
        <v>1554.36</v>
      </c>
      <c r="AE49" s="101">
        <f t="shared" si="29"/>
        <v>53366.36</v>
      </c>
      <c r="AF49" s="81">
        <f t="shared" si="23"/>
        <v>25.656903846153845</v>
      </c>
      <c r="AG49" s="81">
        <f t="shared" si="30"/>
        <v>25.655999999999999</v>
      </c>
      <c r="AH49" s="79">
        <f t="shared" si="24"/>
        <v>53571.615230769232</v>
      </c>
      <c r="AI49" s="82">
        <f t="shared" si="31"/>
        <v>2052.48</v>
      </c>
      <c r="AJ49" s="90">
        <f t="shared" si="32"/>
        <v>51312</v>
      </c>
      <c r="AK49" s="84">
        <f t="shared" si="25"/>
        <v>2257.7280000000001</v>
      </c>
      <c r="AL49" s="85">
        <f t="shared" si="26"/>
        <v>1.8872307692290633</v>
      </c>
    </row>
    <row r="50" spans="1:38" s="92" customFormat="1" ht="12" x14ac:dyDescent="0.2">
      <c r="A50" s="108">
        <v>28</v>
      </c>
      <c r="B50" s="109">
        <v>48956</v>
      </c>
      <c r="C50" s="95">
        <v>1468.6799999999998</v>
      </c>
      <c r="D50" s="96">
        <v>50424.68</v>
      </c>
      <c r="E50" s="97">
        <f>D50*E3</f>
        <v>0</v>
      </c>
      <c r="F50" s="98">
        <f t="shared" si="8"/>
        <v>50424.68</v>
      </c>
      <c r="G50" s="99">
        <f t="shared" si="9"/>
        <v>24.242634615384617</v>
      </c>
      <c r="H50" s="100">
        <f>F50*H3</f>
        <v>1008.4936</v>
      </c>
      <c r="I50" s="101">
        <f t="shared" si="10"/>
        <v>51433.173600000002</v>
      </c>
      <c r="J50" s="102">
        <f t="shared" si="27"/>
        <v>24.727487307692307</v>
      </c>
      <c r="K50" s="81">
        <f t="shared" si="11"/>
        <v>24.727</v>
      </c>
      <c r="L50" s="79">
        <f t="shared" si="12"/>
        <v>51630.993498461539</v>
      </c>
      <c r="M50" s="82">
        <f t="shared" si="13"/>
        <v>1978.16</v>
      </c>
      <c r="N50" s="103">
        <f t="shared" si="14"/>
        <v>197.816</v>
      </c>
      <c r="O50" s="90">
        <f t="shared" si="15"/>
        <v>49454</v>
      </c>
      <c r="P50" s="90">
        <f t="shared" si="16"/>
        <v>1978.16</v>
      </c>
      <c r="Q50" s="104">
        <f t="shared" si="0"/>
        <v>1.0174984615368885</v>
      </c>
      <c r="R50" s="86">
        <f t="shared" si="17"/>
        <v>1542.995208</v>
      </c>
      <c r="S50" s="86">
        <f t="shared" si="18"/>
        <v>52976.168808000002</v>
      </c>
      <c r="T50" s="105">
        <f t="shared" si="19"/>
        <v>52977</v>
      </c>
      <c r="U50" s="106">
        <f t="shared" si="20"/>
        <v>25.469711538461539</v>
      </c>
      <c r="V50" s="88">
        <v>25.469000000000001</v>
      </c>
      <c r="W50" s="107">
        <f t="shared" si="21"/>
        <v>2037.52</v>
      </c>
      <c r="X50" s="90">
        <f t="shared" si="1"/>
        <v>50938</v>
      </c>
      <c r="Y50" s="90">
        <f t="shared" si="2"/>
        <v>2037.52</v>
      </c>
      <c r="Z50" s="91">
        <f t="shared" si="3"/>
        <v>1.4800000000032014</v>
      </c>
      <c r="AB50" s="77">
        <f t="shared" si="22"/>
        <v>52977</v>
      </c>
      <c r="AC50" s="99">
        <f t="shared" si="28"/>
        <v>25.469711538461539</v>
      </c>
      <c r="AD50" s="100">
        <f>AB50*AD3</f>
        <v>1589.31</v>
      </c>
      <c r="AE50" s="101">
        <f t="shared" si="29"/>
        <v>54566.31</v>
      </c>
      <c r="AF50" s="81">
        <f t="shared" si="23"/>
        <v>26.233802884615383</v>
      </c>
      <c r="AG50" s="81">
        <f t="shared" si="30"/>
        <v>26.233000000000001</v>
      </c>
      <c r="AH50" s="79">
        <f t="shared" si="24"/>
        <v>54776.180423076919</v>
      </c>
      <c r="AI50" s="82">
        <f t="shared" si="31"/>
        <v>2098.64</v>
      </c>
      <c r="AJ50" s="90">
        <f t="shared" si="32"/>
        <v>52466</v>
      </c>
      <c r="AK50" s="84">
        <f t="shared" si="25"/>
        <v>2308.5039999999999</v>
      </c>
      <c r="AL50" s="85">
        <f t="shared" si="26"/>
        <v>1.6764230769185815</v>
      </c>
    </row>
    <row r="51" spans="1:38" s="92" customFormat="1" ht="12" x14ac:dyDescent="0.2">
      <c r="A51" s="108">
        <v>29</v>
      </c>
      <c r="B51" s="109">
        <v>50059</v>
      </c>
      <c r="C51" s="95">
        <v>1501.77</v>
      </c>
      <c r="D51" s="96">
        <v>51560.77</v>
      </c>
      <c r="E51" s="97">
        <f>D51*E3</f>
        <v>0</v>
      </c>
      <c r="F51" s="98">
        <f t="shared" si="8"/>
        <v>51560.77</v>
      </c>
      <c r="G51" s="99">
        <f t="shared" si="9"/>
        <v>24.788831730769228</v>
      </c>
      <c r="H51" s="100">
        <f>F51*H3</f>
        <v>1031.2154</v>
      </c>
      <c r="I51" s="101">
        <f t="shared" si="10"/>
        <v>52591.985399999998</v>
      </c>
      <c r="J51" s="102">
        <f t="shared" si="27"/>
        <v>25.284608365384614</v>
      </c>
      <c r="K51" s="81">
        <f t="shared" si="11"/>
        <v>25.283999999999999</v>
      </c>
      <c r="L51" s="79">
        <f t="shared" si="12"/>
        <v>52794.262266923077</v>
      </c>
      <c r="M51" s="82">
        <f t="shared" si="13"/>
        <v>2022.7199999999998</v>
      </c>
      <c r="N51" s="103">
        <f t="shared" si="14"/>
        <v>202.27199999999999</v>
      </c>
      <c r="O51" s="90">
        <f t="shared" si="15"/>
        <v>50567.999999999993</v>
      </c>
      <c r="P51" s="90">
        <f t="shared" si="16"/>
        <v>2022.7199999999998</v>
      </c>
      <c r="Q51" s="104">
        <f t="shared" si="0"/>
        <v>1.2702669230857282</v>
      </c>
      <c r="R51" s="86">
        <f t="shared" si="17"/>
        <v>1577.759562</v>
      </c>
      <c r="S51" s="86">
        <f t="shared" si="18"/>
        <v>54169.744961999997</v>
      </c>
      <c r="T51" s="105">
        <f t="shared" si="19"/>
        <v>54170</v>
      </c>
      <c r="U51" s="106">
        <f t="shared" si="20"/>
        <v>26.04326923076923</v>
      </c>
      <c r="V51" s="88">
        <v>26.042999999999999</v>
      </c>
      <c r="W51" s="107">
        <f t="shared" si="21"/>
        <v>2083.44</v>
      </c>
      <c r="X51" s="90">
        <f t="shared" si="1"/>
        <v>52086</v>
      </c>
      <c r="Y51" s="90">
        <f t="shared" si="2"/>
        <v>2083.44</v>
      </c>
      <c r="Z51" s="91">
        <f t="shared" si="3"/>
        <v>0.55999999999767169</v>
      </c>
      <c r="AB51" s="77">
        <f t="shared" si="22"/>
        <v>54170</v>
      </c>
      <c r="AC51" s="99">
        <f t="shared" si="28"/>
        <v>26.04326923076923</v>
      </c>
      <c r="AD51" s="100">
        <f>AB51*AD3</f>
        <v>1625.1</v>
      </c>
      <c r="AE51" s="101">
        <f t="shared" si="29"/>
        <v>55795.1</v>
      </c>
      <c r="AF51" s="81">
        <f t="shared" si="23"/>
        <v>26.824567307692305</v>
      </c>
      <c r="AG51" s="81">
        <f t="shared" si="30"/>
        <v>26.824000000000002</v>
      </c>
      <c r="AH51" s="79">
        <f t="shared" si="24"/>
        <v>56009.696538461532</v>
      </c>
      <c r="AI51" s="82">
        <f t="shared" si="31"/>
        <v>2145.92</v>
      </c>
      <c r="AJ51" s="90">
        <f t="shared" si="32"/>
        <v>53648</v>
      </c>
      <c r="AK51" s="84">
        <f t="shared" si="25"/>
        <v>2360.5120000000002</v>
      </c>
      <c r="AL51" s="85">
        <f t="shared" si="26"/>
        <v>1.1845384615298826</v>
      </c>
    </row>
    <row r="52" spans="1:38" s="92" customFormat="1" ht="12" x14ac:dyDescent="0.2">
      <c r="A52" s="108">
        <v>30</v>
      </c>
      <c r="B52" s="109">
        <v>51188</v>
      </c>
      <c r="C52" s="95">
        <v>1535.6399999999999</v>
      </c>
      <c r="D52" s="96">
        <v>52723.64</v>
      </c>
      <c r="E52" s="97">
        <f>D52*E3</f>
        <v>0</v>
      </c>
      <c r="F52" s="98">
        <f t="shared" si="8"/>
        <v>52723.64</v>
      </c>
      <c r="G52" s="99">
        <f t="shared" si="9"/>
        <v>25.347903846153844</v>
      </c>
      <c r="H52" s="100">
        <f>F52*H3</f>
        <v>1054.4728</v>
      </c>
      <c r="I52" s="101">
        <f t="shared" si="10"/>
        <v>53778.112800000003</v>
      </c>
      <c r="J52" s="102">
        <f t="shared" si="27"/>
        <v>25.854861923076925</v>
      </c>
      <c r="K52" s="81">
        <f t="shared" si="11"/>
        <v>25.853999999999999</v>
      </c>
      <c r="L52" s="79">
        <f t="shared" si="12"/>
        <v>53984.951695384618</v>
      </c>
      <c r="M52" s="82">
        <f t="shared" si="13"/>
        <v>2068.3199999999997</v>
      </c>
      <c r="N52" s="103">
        <f t="shared" si="14"/>
        <v>206.83199999999999</v>
      </c>
      <c r="O52" s="90">
        <f t="shared" si="15"/>
        <v>51707.999999999993</v>
      </c>
      <c r="P52" s="90">
        <f t="shared" si="16"/>
        <v>2068.3199999999997</v>
      </c>
      <c r="Q52" s="104">
        <f t="shared" si="0"/>
        <v>1.7996953846231918</v>
      </c>
      <c r="R52" s="86">
        <f t="shared" si="17"/>
        <v>1613.343384</v>
      </c>
      <c r="S52" s="86">
        <f t="shared" si="18"/>
        <v>55391.456184000002</v>
      </c>
      <c r="T52" s="105">
        <f t="shared" si="19"/>
        <v>55392</v>
      </c>
      <c r="U52" s="106">
        <f t="shared" si="20"/>
        <v>26.630769230769232</v>
      </c>
      <c r="V52" s="88">
        <v>26.63</v>
      </c>
      <c r="W52" s="107">
        <f t="shared" si="21"/>
        <v>2130.4</v>
      </c>
      <c r="X52" s="90">
        <f t="shared" si="1"/>
        <v>53260</v>
      </c>
      <c r="Y52" s="90">
        <f t="shared" si="2"/>
        <v>2130.4</v>
      </c>
      <c r="Z52" s="91">
        <f t="shared" si="3"/>
        <v>1.5999999999985448</v>
      </c>
      <c r="AB52" s="77">
        <f t="shared" si="22"/>
        <v>55392</v>
      </c>
      <c r="AC52" s="99">
        <f t="shared" si="28"/>
        <v>26.630769230769232</v>
      </c>
      <c r="AD52" s="100">
        <f>AB52*AD3</f>
        <v>1661.76</v>
      </c>
      <c r="AE52" s="101">
        <f t="shared" si="29"/>
        <v>57053.760000000002</v>
      </c>
      <c r="AF52" s="81">
        <f t="shared" si="23"/>
        <v>27.42969230769231</v>
      </c>
      <c r="AG52" s="81">
        <f t="shared" si="30"/>
        <v>27.428999999999998</v>
      </c>
      <c r="AH52" s="79">
        <f t="shared" si="24"/>
        <v>57273.197538461543</v>
      </c>
      <c r="AI52" s="82">
        <f t="shared" si="31"/>
        <v>2194.3199999999997</v>
      </c>
      <c r="AJ52" s="90">
        <f t="shared" si="32"/>
        <v>54857.999999999993</v>
      </c>
      <c r="AK52" s="84">
        <f t="shared" si="25"/>
        <v>2413.752</v>
      </c>
      <c r="AL52" s="85">
        <f t="shared" si="26"/>
        <v>1.4455384615503135</v>
      </c>
    </row>
    <row r="53" spans="1:38" s="92" customFormat="1" ht="12" x14ac:dyDescent="0.2">
      <c r="A53" s="108">
        <v>31</v>
      </c>
      <c r="B53" s="109">
        <v>52316</v>
      </c>
      <c r="C53" s="95">
        <v>1569.48</v>
      </c>
      <c r="D53" s="96">
        <v>53885.48</v>
      </c>
      <c r="E53" s="97">
        <f>D53*E3</f>
        <v>0</v>
      </c>
      <c r="F53" s="98">
        <f t="shared" si="8"/>
        <v>53885.48</v>
      </c>
      <c r="G53" s="99">
        <f t="shared" si="9"/>
        <v>25.906480769230772</v>
      </c>
      <c r="H53" s="100">
        <f>F53*H3</f>
        <v>1077.7096000000001</v>
      </c>
      <c r="I53" s="101">
        <f t="shared" si="10"/>
        <v>54963.189600000005</v>
      </c>
      <c r="J53" s="102">
        <f t="shared" si="27"/>
        <v>26.424610384615388</v>
      </c>
      <c r="K53" s="81">
        <f t="shared" si="11"/>
        <v>26.423999999999999</v>
      </c>
      <c r="L53" s="79">
        <f t="shared" si="12"/>
        <v>55174.586483076928</v>
      </c>
      <c r="M53" s="82">
        <f t="shared" si="13"/>
        <v>2113.92</v>
      </c>
      <c r="N53" s="103">
        <f t="shared" si="14"/>
        <v>211.392</v>
      </c>
      <c r="O53" s="90">
        <f t="shared" si="15"/>
        <v>52848</v>
      </c>
      <c r="P53" s="90">
        <f t="shared" si="16"/>
        <v>2113.92</v>
      </c>
      <c r="Q53" s="104">
        <f t="shared" si="0"/>
        <v>1.274483076929755</v>
      </c>
      <c r="R53" s="86">
        <f t="shared" si="17"/>
        <v>1648.8956880000001</v>
      </c>
      <c r="S53" s="86">
        <f t="shared" si="18"/>
        <v>56612.085288000002</v>
      </c>
      <c r="T53" s="105">
        <f t="shared" si="19"/>
        <v>56613</v>
      </c>
      <c r="U53" s="106">
        <f t="shared" si="20"/>
        <v>27.217788461538461</v>
      </c>
      <c r="V53" s="88">
        <v>27.216999999999999</v>
      </c>
      <c r="W53" s="107">
        <f t="shared" si="21"/>
        <v>2177.3599999999997</v>
      </c>
      <c r="X53" s="90">
        <f t="shared" si="1"/>
        <v>54433.999999999993</v>
      </c>
      <c r="Y53" s="90">
        <f t="shared" si="2"/>
        <v>2177.3599999999997</v>
      </c>
      <c r="Z53" s="91">
        <f t="shared" si="3"/>
        <v>1.6400000000066939</v>
      </c>
      <c r="AB53" s="77">
        <f t="shared" si="22"/>
        <v>56613</v>
      </c>
      <c r="AC53" s="99">
        <f t="shared" si="28"/>
        <v>27.217788461538461</v>
      </c>
      <c r="AD53" s="100">
        <f>AB53*AD3</f>
        <v>1698.3899999999999</v>
      </c>
      <c r="AE53" s="101">
        <f t="shared" si="29"/>
        <v>58311.39</v>
      </c>
      <c r="AF53" s="81">
        <f t="shared" si="23"/>
        <v>28.034322115384615</v>
      </c>
      <c r="AG53" s="81">
        <v>28.033000000000001</v>
      </c>
      <c r="AH53" s="79">
        <f t="shared" si="24"/>
        <v>58535.664576923074</v>
      </c>
      <c r="AI53" s="82">
        <f t="shared" si="31"/>
        <v>2242.6400000000003</v>
      </c>
      <c r="AJ53" s="90">
        <f t="shared" si="32"/>
        <v>56066.000000000007</v>
      </c>
      <c r="AK53" s="84">
        <f t="shared" si="25"/>
        <v>2466.904</v>
      </c>
      <c r="AL53" s="85">
        <f t="shared" si="26"/>
        <v>2.7605769230649457</v>
      </c>
    </row>
    <row r="54" spans="1:38" s="92" customFormat="1" ht="12" x14ac:dyDescent="0.2">
      <c r="A54" s="108">
        <v>32</v>
      </c>
      <c r="B54" s="109">
        <v>53445</v>
      </c>
      <c r="C54" s="95">
        <v>1603.35</v>
      </c>
      <c r="D54" s="96">
        <v>55048.35</v>
      </c>
      <c r="E54" s="97">
        <f>D54*E3</f>
        <v>0</v>
      </c>
      <c r="F54" s="98">
        <f t="shared" si="8"/>
        <v>55048.35</v>
      </c>
      <c r="G54" s="99">
        <f t="shared" si="9"/>
        <v>26.465552884615384</v>
      </c>
      <c r="H54" s="100">
        <f>F54*H3</f>
        <v>1100.9670000000001</v>
      </c>
      <c r="I54" s="101">
        <f t="shared" si="10"/>
        <v>56149.316999999995</v>
      </c>
      <c r="J54" s="102">
        <f t="shared" si="27"/>
        <v>26.994863942307688</v>
      </c>
      <c r="K54" s="81">
        <f t="shared" si="11"/>
        <v>26.994</v>
      </c>
      <c r="L54" s="79">
        <f t="shared" si="12"/>
        <v>56365.275911538454</v>
      </c>
      <c r="M54" s="82">
        <f t="shared" si="13"/>
        <v>2159.52</v>
      </c>
      <c r="N54" s="103">
        <f t="shared" si="14"/>
        <v>215.952</v>
      </c>
      <c r="O54" s="90">
        <f t="shared" si="15"/>
        <v>53988</v>
      </c>
      <c r="P54" s="90">
        <f t="shared" si="16"/>
        <v>2159.52</v>
      </c>
      <c r="Q54" s="104">
        <f t="shared" si="0"/>
        <v>1.8039115384599427</v>
      </c>
      <c r="R54" s="86">
        <f t="shared" si="17"/>
        <v>1684.4795099999999</v>
      </c>
      <c r="S54" s="86">
        <f t="shared" si="18"/>
        <v>57833.796509999993</v>
      </c>
      <c r="T54" s="105">
        <f t="shared" si="19"/>
        <v>57834</v>
      </c>
      <c r="U54" s="106">
        <f t="shared" si="20"/>
        <v>27.804807692307691</v>
      </c>
      <c r="V54" s="88">
        <v>27.803999999999998</v>
      </c>
      <c r="W54" s="107">
        <f t="shared" si="21"/>
        <v>2224.3199999999997</v>
      </c>
      <c r="X54" s="90">
        <f t="shared" si="1"/>
        <v>55607.999999999993</v>
      </c>
      <c r="Y54" s="90">
        <f t="shared" si="2"/>
        <v>2224.3199999999997</v>
      </c>
      <c r="Z54" s="91">
        <f t="shared" si="3"/>
        <v>1.680000000007567</v>
      </c>
      <c r="AB54" s="77">
        <f t="shared" si="22"/>
        <v>57834</v>
      </c>
      <c r="AC54" s="99">
        <f t="shared" si="28"/>
        <v>27.804807692307691</v>
      </c>
      <c r="AD54" s="100">
        <f>AB54*AD3</f>
        <v>1735.02</v>
      </c>
      <c r="AE54" s="101">
        <f t="shared" si="29"/>
        <v>59569.02</v>
      </c>
      <c r="AF54" s="81">
        <f t="shared" si="23"/>
        <v>28.63895192307692</v>
      </c>
      <c r="AG54" s="81">
        <f t="shared" si="30"/>
        <v>28.638000000000002</v>
      </c>
      <c r="AH54" s="79">
        <f t="shared" si="24"/>
        <v>59798.131615384613</v>
      </c>
      <c r="AI54" s="82">
        <f t="shared" si="31"/>
        <v>2291.04</v>
      </c>
      <c r="AJ54" s="90">
        <f t="shared" si="32"/>
        <v>57276</v>
      </c>
      <c r="AK54" s="84">
        <f t="shared" si="25"/>
        <v>2520.1440000000002</v>
      </c>
      <c r="AL54" s="85">
        <f t="shared" si="26"/>
        <v>1.9876153846125817</v>
      </c>
    </row>
    <row r="55" spans="1:38" s="92" customFormat="1" ht="12" x14ac:dyDescent="0.2">
      <c r="A55" s="108">
        <v>33</v>
      </c>
      <c r="B55" s="109">
        <v>54600</v>
      </c>
      <c r="C55" s="95">
        <v>1638</v>
      </c>
      <c r="D55" s="96">
        <v>56238</v>
      </c>
      <c r="E55" s="97">
        <f>D55*E3</f>
        <v>0</v>
      </c>
      <c r="F55" s="98">
        <f t="shared" si="8"/>
        <v>56238</v>
      </c>
      <c r="G55" s="99">
        <f t="shared" si="9"/>
        <v>27.037500000000001</v>
      </c>
      <c r="H55" s="100">
        <f>F55*H3</f>
        <v>1124.76</v>
      </c>
      <c r="I55" s="101">
        <f t="shared" si="10"/>
        <v>57362.76</v>
      </c>
      <c r="J55" s="102">
        <f t="shared" si="27"/>
        <v>27.578250000000001</v>
      </c>
      <c r="K55" s="81">
        <f t="shared" si="11"/>
        <v>27.577999999999999</v>
      </c>
      <c r="L55" s="79">
        <f t="shared" si="12"/>
        <v>57583.385999999999</v>
      </c>
      <c r="M55" s="82">
        <f t="shared" si="13"/>
        <v>2206.2399999999998</v>
      </c>
      <c r="N55" s="103">
        <f t="shared" si="14"/>
        <v>220.624</v>
      </c>
      <c r="O55" s="90">
        <f t="shared" si="15"/>
        <v>55155.999999999993</v>
      </c>
      <c r="P55" s="90">
        <f t="shared" si="16"/>
        <v>2206.2399999999998</v>
      </c>
      <c r="Q55" s="104">
        <f t="shared" si="0"/>
        <v>0.52200000000448199</v>
      </c>
      <c r="R55" s="86">
        <f t="shared" si="17"/>
        <v>1720.8828000000001</v>
      </c>
      <c r="S55" s="86">
        <f t="shared" si="18"/>
        <v>59083.642800000001</v>
      </c>
      <c r="T55" s="105">
        <f t="shared" si="19"/>
        <v>59084</v>
      </c>
      <c r="U55" s="106">
        <f t="shared" si="20"/>
        <v>28.405769230769231</v>
      </c>
      <c r="V55" s="88">
        <v>28.405000000000001</v>
      </c>
      <c r="W55" s="107">
        <f t="shared" si="21"/>
        <v>2272.4</v>
      </c>
      <c r="X55" s="90">
        <f t="shared" si="1"/>
        <v>56810</v>
      </c>
      <c r="Y55" s="90">
        <f t="shared" si="2"/>
        <v>2272.4</v>
      </c>
      <c r="Z55" s="91">
        <f t="shared" si="3"/>
        <v>1.5999999999985448</v>
      </c>
      <c r="AB55" s="77">
        <f t="shared" si="22"/>
        <v>59084</v>
      </c>
      <c r="AC55" s="99">
        <f t="shared" si="28"/>
        <v>28.405769230769231</v>
      </c>
      <c r="AD55" s="100">
        <f>AB55*AD3</f>
        <v>1772.52</v>
      </c>
      <c r="AE55" s="101">
        <f t="shared" si="29"/>
        <v>60856.52</v>
      </c>
      <c r="AF55" s="81">
        <f t="shared" si="23"/>
        <v>29.257942307692307</v>
      </c>
      <c r="AG55" s="81">
        <f t="shared" si="30"/>
        <v>29.257000000000001</v>
      </c>
      <c r="AH55" s="79">
        <f t="shared" si="24"/>
        <v>61090.583538461535</v>
      </c>
      <c r="AI55" s="82">
        <f t="shared" si="31"/>
        <v>2340.56</v>
      </c>
      <c r="AJ55" s="90">
        <f t="shared" si="32"/>
        <v>58514</v>
      </c>
      <c r="AK55" s="84">
        <f t="shared" si="25"/>
        <v>2574.616</v>
      </c>
      <c r="AL55" s="85">
        <f t="shared" si="26"/>
        <v>1.9675384615329676</v>
      </c>
    </row>
    <row r="56" spans="1:38" s="92" customFormat="1" ht="12" x14ac:dyDescent="0.2">
      <c r="A56" s="108">
        <v>34</v>
      </c>
      <c r="B56" s="109">
        <v>55755</v>
      </c>
      <c r="C56" s="95">
        <v>1672.6499999999999</v>
      </c>
      <c r="D56" s="96">
        <v>57427.65</v>
      </c>
      <c r="E56" s="97">
        <f>D56*E3</f>
        <v>0</v>
      </c>
      <c r="F56" s="98">
        <f t="shared" si="8"/>
        <v>57427.65</v>
      </c>
      <c r="G56" s="99">
        <f t="shared" si="9"/>
        <v>27.609447115384615</v>
      </c>
      <c r="H56" s="100">
        <f>F56*H3</f>
        <v>1148.5530000000001</v>
      </c>
      <c r="I56" s="101">
        <f t="shared" si="10"/>
        <v>58576.203000000001</v>
      </c>
      <c r="J56" s="102">
        <f t="shared" si="27"/>
        <v>28.161636057692309</v>
      </c>
      <c r="K56" s="81">
        <f t="shared" si="11"/>
        <v>28.161000000000001</v>
      </c>
      <c r="L56" s="79">
        <f t="shared" si="12"/>
        <v>58801.496088461543</v>
      </c>
      <c r="M56" s="82">
        <f t="shared" si="13"/>
        <v>2252.88</v>
      </c>
      <c r="N56" s="103">
        <f t="shared" si="14"/>
        <v>225.28800000000001</v>
      </c>
      <c r="O56" s="90">
        <f t="shared" si="15"/>
        <v>56322</v>
      </c>
      <c r="P56" s="90">
        <f t="shared" si="16"/>
        <v>2252.88</v>
      </c>
      <c r="Q56" s="104">
        <f t="shared" si="0"/>
        <v>1.3280884615451214</v>
      </c>
      <c r="R56" s="86">
        <f t="shared" si="17"/>
        <v>1757.2860900000001</v>
      </c>
      <c r="S56" s="86">
        <f t="shared" si="18"/>
        <v>60333.489090000003</v>
      </c>
      <c r="T56" s="105">
        <f t="shared" si="19"/>
        <v>60334</v>
      </c>
      <c r="U56" s="106">
        <f t="shared" si="20"/>
        <v>29.006730769230771</v>
      </c>
      <c r="V56" s="88">
        <v>29.006</v>
      </c>
      <c r="W56" s="107">
        <f t="shared" si="21"/>
        <v>2320.48</v>
      </c>
      <c r="X56" s="90">
        <f t="shared" si="1"/>
        <v>58012</v>
      </c>
      <c r="Y56" s="90">
        <f t="shared" si="2"/>
        <v>2320.48</v>
      </c>
      <c r="Z56" s="91">
        <f t="shared" si="3"/>
        <v>1.5199999999967986</v>
      </c>
      <c r="AB56" s="77">
        <f t="shared" si="22"/>
        <v>60334</v>
      </c>
      <c r="AC56" s="99">
        <f t="shared" si="28"/>
        <v>29.006730769230771</v>
      </c>
      <c r="AD56" s="100">
        <f>AB56*AD3</f>
        <v>1810.02</v>
      </c>
      <c r="AE56" s="101">
        <f t="shared" si="29"/>
        <v>62144.02</v>
      </c>
      <c r="AF56" s="81">
        <f t="shared" si="23"/>
        <v>29.87693269230769</v>
      </c>
      <c r="AG56" s="81">
        <f t="shared" si="30"/>
        <v>29.876000000000001</v>
      </c>
      <c r="AH56" s="79">
        <f t="shared" si="24"/>
        <v>62383.035461538457</v>
      </c>
      <c r="AI56" s="82">
        <f t="shared" si="31"/>
        <v>2390.08</v>
      </c>
      <c r="AJ56" s="90">
        <f t="shared" si="32"/>
        <v>59752</v>
      </c>
      <c r="AK56" s="84">
        <f t="shared" si="25"/>
        <v>2629.0880000000002</v>
      </c>
      <c r="AL56" s="85">
        <f t="shared" si="26"/>
        <v>1.9474615384533536</v>
      </c>
    </row>
    <row r="57" spans="1:38" s="92" customFormat="1" ht="12" x14ac:dyDescent="0.2">
      <c r="A57" s="108">
        <v>35</v>
      </c>
      <c r="B57" s="109">
        <v>56963</v>
      </c>
      <c r="C57" s="95">
        <v>1708.8899999999999</v>
      </c>
      <c r="D57" s="96">
        <v>58671.89</v>
      </c>
      <c r="E57" s="97">
        <f>D57*E3</f>
        <v>0</v>
      </c>
      <c r="F57" s="98">
        <f t="shared" si="8"/>
        <v>58671.89</v>
      </c>
      <c r="G57" s="99">
        <f>F57/2080</f>
        <v>28.207639423076923</v>
      </c>
      <c r="H57" s="100">
        <f>F57*H3</f>
        <v>1173.4377999999999</v>
      </c>
      <c r="I57" s="101">
        <f t="shared" si="10"/>
        <v>59845.327799999999</v>
      </c>
      <c r="J57" s="102">
        <f>I57/2080</f>
        <v>28.771792211538461</v>
      </c>
      <c r="K57" s="81">
        <f t="shared" si="11"/>
        <v>28.771000000000001</v>
      </c>
      <c r="L57" s="79">
        <f t="shared" si="12"/>
        <v>60075.502137692303</v>
      </c>
      <c r="M57" s="82">
        <f t="shared" si="13"/>
        <v>2301.6800000000003</v>
      </c>
      <c r="N57" s="103">
        <f t="shared" si="14"/>
        <v>230.16800000000001</v>
      </c>
      <c r="O57" s="90">
        <f t="shared" si="15"/>
        <v>57542.000000000007</v>
      </c>
      <c r="P57" s="90">
        <f t="shared" si="16"/>
        <v>2301.6800000000003</v>
      </c>
      <c r="Q57" s="104">
        <f t="shared" si="0"/>
        <v>1.6541376922978088</v>
      </c>
      <c r="R57" s="86">
        <f t="shared" si="17"/>
        <v>1795.3598339999999</v>
      </c>
      <c r="S57" s="86">
        <f t="shared" si="18"/>
        <v>61640.687634000002</v>
      </c>
      <c r="T57" s="105">
        <f t="shared" si="19"/>
        <v>61641</v>
      </c>
      <c r="U57" s="106">
        <f t="shared" si="20"/>
        <v>29.635096153846153</v>
      </c>
      <c r="V57" s="88">
        <v>29.635000000000002</v>
      </c>
      <c r="W57" s="107">
        <f t="shared" si="21"/>
        <v>2370.8000000000002</v>
      </c>
      <c r="X57" s="90">
        <f t="shared" si="1"/>
        <v>59270.000000000007</v>
      </c>
      <c r="Y57" s="90">
        <f t="shared" si="2"/>
        <v>2370.8000000000002</v>
      </c>
      <c r="Z57" s="91">
        <f t="shared" si="3"/>
        <v>0.19999999998981366</v>
      </c>
      <c r="AB57" s="77">
        <f t="shared" si="22"/>
        <v>61641</v>
      </c>
      <c r="AC57" s="99">
        <f>AB57/2080</f>
        <v>29.635096153846153</v>
      </c>
      <c r="AD57" s="100">
        <f>AB57*AD3</f>
        <v>1849.23</v>
      </c>
      <c r="AE57" s="101">
        <f t="shared" si="29"/>
        <v>63490.23</v>
      </c>
      <c r="AF57" s="81">
        <f t="shared" si="23"/>
        <v>30.524149038461541</v>
      </c>
      <c r="AG57" s="81">
        <v>30.523</v>
      </c>
      <c r="AH57" s="79">
        <f t="shared" si="24"/>
        <v>63734.423192307695</v>
      </c>
      <c r="AI57" s="82">
        <f t="shared" si="31"/>
        <v>2441.84</v>
      </c>
      <c r="AJ57" s="90">
        <f t="shared" si="32"/>
        <v>61046</v>
      </c>
      <c r="AK57" s="84">
        <f t="shared" si="25"/>
        <v>2686.0239999999999</v>
      </c>
      <c r="AL57" s="85">
        <f t="shared" si="26"/>
        <v>2.3991923076973762</v>
      </c>
    </row>
    <row r="59" spans="1:38" x14ac:dyDescent="0.25">
      <c r="A59" s="115"/>
      <c r="B59" s="116"/>
      <c r="C59" s="116"/>
      <c r="D59" s="116"/>
      <c r="E59" s="116"/>
      <c r="F59" s="116"/>
      <c r="G59" s="116"/>
      <c r="H59" s="116"/>
      <c r="I59" s="116"/>
      <c r="J59" s="116"/>
      <c r="K59" s="116"/>
      <c r="AB59" s="116"/>
      <c r="AC59" s="116"/>
      <c r="AD59" s="116"/>
      <c r="AE59" s="116"/>
      <c r="AF59" s="116"/>
      <c r="AG59" s="116"/>
    </row>
    <row r="61" spans="1:38" hidden="1" x14ac:dyDescent="0.25">
      <c r="A61" s="117" t="s">
        <v>49</v>
      </c>
    </row>
    <row r="62" spans="1:38" hidden="1" x14ac:dyDescent="0.25">
      <c r="A62" t="s">
        <v>50</v>
      </c>
    </row>
    <row r="63" spans="1:38" hidden="1" x14ac:dyDescent="0.25"/>
    <row r="64" spans="1:38" x14ac:dyDescent="0.25">
      <c r="A64" s="117" t="s">
        <v>51</v>
      </c>
    </row>
  </sheetData>
  <mergeCells count="3">
    <mergeCell ref="N1:Q1"/>
    <mergeCell ref="X1:Z1"/>
    <mergeCell ref="AJ1:A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Salary Template</vt:lpstr>
      <vt:lpstr>2018 Pay Grades</vt:lpstr>
      <vt:lpstr>'Salary Template'!Print_Area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mulryba</dc:creator>
  <cp:lastModifiedBy>Cain, Sandy S.</cp:lastModifiedBy>
  <cp:lastPrinted>2019-07-05T13:44:53Z</cp:lastPrinted>
  <dcterms:created xsi:type="dcterms:W3CDTF">2015-06-03T17:55:46Z</dcterms:created>
  <dcterms:modified xsi:type="dcterms:W3CDTF">2020-05-29T19:16:29Z</dcterms:modified>
</cp:coreProperties>
</file>